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 name="Hoja4" sheetId="4" r:id="rId4"/>
  </sheets>
  <definedNames>
    <definedName name="Z_001358B9_2918_4B13_968D_0537FFE78289_.wvu.FilterData" localSheetId="0" hidden="1">'Hoja1'!$A$6:$V$42</definedName>
    <definedName name="Z_02631DCD_2FBE_45C3_B9C8_E4E6C75B79FF_.wvu.FilterData" localSheetId="0" hidden="1">'Hoja1'!$A$6:$V$42</definedName>
    <definedName name="Z_07C76F54_ABFB_4E10_9B5F_35D3A35359ED_.wvu.FilterData" localSheetId="0" hidden="1">'Hoja1'!$A$6:$V$42</definedName>
    <definedName name="Z_0D31F655_5733_48AE_BE57_1767ABBE4C2A_.wvu.FilterData" localSheetId="0" hidden="1">'Hoja1'!$A$6:$V$42</definedName>
    <definedName name="Z_11A45860_46FE_474C_A002_6DEDD317338C_.wvu.FilterData" localSheetId="0" hidden="1">'Hoja1'!$A$6:$V$42</definedName>
    <definedName name="Z_124D8739_140E_43A6_A196_196C1040A645_.wvu.FilterData" localSheetId="0" hidden="1">'Hoja1'!$A$6:$V$42</definedName>
    <definedName name="Z_13725349_A8C5_4DDC_B1FF_8AB741DD1F45_.wvu.FilterData" localSheetId="0" hidden="1">'Hoja1'!$A$6:$V$42</definedName>
    <definedName name="Z_20EDDE69_BD8D_4F4D_ABAD_A7135ABECD3D_.wvu.FilterData" localSheetId="0" hidden="1">'Hoja1'!$A$6:$V$42</definedName>
    <definedName name="Z_210856A3_9B79_4A1D_84D8_B66CA2C99A5C_.wvu.FilterData" localSheetId="0" hidden="1">'Hoja1'!$A$6:$V$42</definedName>
    <definedName name="Z_24B67CE1_0682_43DF_BB56_CC863B301C13_.wvu.FilterData" localSheetId="0" hidden="1">'Hoja1'!$A$6:$V$42</definedName>
    <definedName name="Z_29F476CF_6413_4DCA_A298_829BC5E280C2_.wvu.FilterData" localSheetId="0" hidden="1">'Hoja1'!$A$6:$V$42</definedName>
    <definedName name="Z_2D809659_7630_491B_AFFF_2C1DBC4A78D8_.wvu.FilterData" localSheetId="0" hidden="1">'Hoja1'!$A$6:$V$42</definedName>
    <definedName name="Z_2FF26ADE_C482_42FB_B1B1_D87A743A30C5_.wvu.FilterData" localSheetId="0" hidden="1">'Hoja1'!$A$6:$V$42</definedName>
    <definedName name="Z_31A8B823_FD1B_433C_861F_20D043304B1A_.wvu.FilterData" localSheetId="0" hidden="1">'Hoja1'!$A$6:$V$42</definedName>
    <definedName name="Z_31D8BE22_4F30_4C77_999F_94536DF277F5_.wvu.FilterData" localSheetId="0" hidden="1">'Hoja1'!$A$6:$V$42</definedName>
    <definedName name="Z_358C0C46_878C_43C1_929B_D1A65A229698_.wvu.FilterData" localSheetId="0" hidden="1">'Hoja1'!$A$6:$Z$42</definedName>
    <definedName name="Z_3C11BC83_139A_4458_A9EF_D7623D96C67A_.wvu.FilterData" localSheetId="0" hidden="1">'Hoja1'!$A$6:$V$42</definedName>
    <definedName name="Z_3CA84B38_6CAA_4417_AA5E_5B5857E00E78_.wvu.FilterData" localSheetId="0" hidden="1">'Hoja1'!$A$6:$V$42</definedName>
    <definedName name="Z_3CAAF006_D795_47AF_B6AE_E89B7EC8A2F9_.wvu.FilterData" localSheetId="0" hidden="1">'Hoja1'!$A$6:$V$42</definedName>
    <definedName name="Z_4033D138_F02E_4E5E_97C0_11475E1293CB_.wvu.FilterData" localSheetId="0" hidden="1">'Hoja1'!$A$6:$V$42</definedName>
    <definedName name="Z_41916DDB_80A5_4B0F_B0EC_33FCACC135E6_.wvu.FilterData" localSheetId="0" hidden="1">'Hoja1'!$A$6:$V$42</definedName>
    <definedName name="Z_49509633_582F_4F71_9DCF_239ECA54FE05_.wvu.FilterData" localSheetId="0" hidden="1">'Hoja1'!$A$6:$V$42</definedName>
    <definedName name="Z_4AB7EBE9_5153_421C_9BE7_BA04F397BB75_.wvu.FilterData" localSheetId="0" hidden="1">'Hoja1'!$A$6:$V$42</definedName>
    <definedName name="Z_5493A6E0_1D32_4504_8DAB_36DC08159FFD_.wvu.FilterData" localSheetId="0" hidden="1">'Hoja1'!$A$6:$V$42</definedName>
    <definedName name="Z_57AB817A_0636_4892_8568_75BBE91A992B_.wvu.FilterData" localSheetId="0" hidden="1">'Hoja1'!$A$6:$V$42</definedName>
    <definedName name="Z_5CA35235_0C41_47C1_972E_4D263FC1FAB5_.wvu.FilterData" localSheetId="0" hidden="1">'Hoja1'!$A$6:$V$42</definedName>
    <definedName name="Z_67A086B3_9616_4573_AEEB_64D2E0870C4C_.wvu.FilterData" localSheetId="0" hidden="1">'Hoja1'!$A$6:$V$42</definedName>
    <definedName name="Z_688D25CD_98A9_47AE_B353_1B3956D95486_.wvu.FilterData" localSheetId="0" hidden="1">'Hoja1'!$A$6:$V$42</definedName>
    <definedName name="Z_7165841C_8D13_4236_82C9_FEDA3871F571_.wvu.FilterData" localSheetId="0" hidden="1">'Hoja1'!$A$6:$V$42</definedName>
    <definedName name="Z_7ACEC2DD_332B_400B_8903_0EA32A8A097C_.wvu.FilterData" localSheetId="0" hidden="1">'Hoja1'!$A$6:$V$42</definedName>
    <definedName name="Z_7C68E384_21BF_4863_BCB0_A14B212BE09B_.wvu.FilterData" localSheetId="0" hidden="1">'Hoja1'!$A$6:$V$42</definedName>
    <definedName name="Z_7F9FE5E2_4887_4B54_995A_F31A8FA0C7B8_.wvu.FilterData" localSheetId="0" hidden="1">'Hoja1'!$A$6:$V$42</definedName>
    <definedName name="Z_815607D4_EF82_4438_8BFC_3A3317071FA0_.wvu.FilterData" localSheetId="0" hidden="1">'Hoja1'!$A$6:$V$42</definedName>
    <definedName name="Z_83E34B7C_6DC6_40CD_B1D8_43347BDAB13F_.wvu.FilterData" localSheetId="0" hidden="1">'Hoja1'!$A$6:$V$42</definedName>
    <definedName name="Z_8621D34A_B532_4BFA_AC76_DACAB94EC184_.wvu.FilterData" localSheetId="0" hidden="1">'Hoja1'!$A$6:$V$42</definedName>
    <definedName name="Z_8FA34525_8549_4A16_8D0D_3325D4647030_.wvu.FilterData" localSheetId="0" hidden="1">'Hoja1'!$A$6:$V$42</definedName>
    <definedName name="Z_8FEC3912_7EEA_46E5_B6A3_740081B2C21E_.wvu.FilterData" localSheetId="0" hidden="1">'Hoja1'!$A$6:$V$42</definedName>
    <definedName name="Z_92453F9F_A6D7_4F47_B2DC_75E9EE7494D2_.wvu.FilterData" localSheetId="0" hidden="1">'Hoja1'!$A$6:$V$42</definedName>
    <definedName name="Z_93F4D63D_0469_4601_8839_66DFDE7284CF_.wvu.FilterData" localSheetId="0" hidden="1">'Hoja1'!$A$6:$V$42</definedName>
    <definedName name="Z_A350A8BA_5DE2_419C_ADD5_E6760259349F_.wvu.FilterData" localSheetId="0" hidden="1">'Hoja1'!$A$6:$V$42</definedName>
    <definedName name="Z_A518835E_ACAD_4CEE_A086_2C93B855E70D_.wvu.FilterData" localSheetId="0" hidden="1">'Hoja1'!$A$6:$V$42</definedName>
    <definedName name="Z_A587C552_A03B_4AC8_9EE4_E883E190A8AC_.wvu.FilterData" localSheetId="0" hidden="1">'Hoja1'!$A$6:$V$42</definedName>
    <definedName name="Z_ABCC65F4_21BC_4412_9FEC_E30BBDC6D04D_.wvu.FilterData" localSheetId="0" hidden="1">'Hoja1'!$A$6:$V$42</definedName>
    <definedName name="Z_B081BC37_6EEB_45A8_8E96_DE3A4EF8F818_.wvu.FilterData" localSheetId="0" hidden="1">'Hoja1'!$A$6:$V$42</definedName>
    <definedName name="Z_B132B81F_0344_4ACA_BA92_DC2BDE6132B8_.wvu.FilterData" localSheetId="0" hidden="1">'Hoja1'!$A$6:$V$42</definedName>
    <definedName name="Z_B4597CA2_6894_4CDF_AE3D_58134BCE08FB_.wvu.FilterData" localSheetId="0" hidden="1">'Hoja1'!$A$6:$V$42</definedName>
    <definedName name="Z_B6D66003_497F_46B4_BABB_D7229C6F44A9_.wvu.FilterData" localSheetId="0" hidden="1">'Hoja1'!$A$6:$V$42</definedName>
    <definedName name="Z_BFF791EF_C68F_41CE_9A86_62EC5FC9FB1F_.wvu.FilterData" localSheetId="0" hidden="1">'Hoja1'!$A$6:$V$42</definedName>
    <definedName name="Z_C12DA014_78A9_4415_9D9C_53BE4A668920_.wvu.FilterData" localSheetId="0" hidden="1">'Hoja1'!$A$6:$V$42</definedName>
    <definedName name="Z_C3C3203B_8290_4555_B649_E16E48E9C7CC_.wvu.FilterData" localSheetId="0" hidden="1">'Hoja1'!$A$6:$V$42</definedName>
    <definedName name="Z_C5787558_4554_4DC0_9D61_0139A77F001E_.wvu.FilterData" localSheetId="0" hidden="1">'Hoja1'!$A$6:$V$42</definedName>
    <definedName name="Z_CB20D578_3502_45A6_A3CA_EB85BAAF25C5_.wvu.FilterData" localSheetId="0" hidden="1">'Hoja1'!$A$6:$V$42</definedName>
    <definedName name="Z_CD00AA12_BC50_4601_8BC9_79C4E1C3F75E_.wvu.FilterData" localSheetId="0" hidden="1">'Hoja1'!$A$6:$Z$42</definedName>
    <definedName name="Z_CD3200B4_97E2_4485_919F_BD0A6F90C489_.wvu.FilterData" localSheetId="0" hidden="1">'Hoja1'!$A$6:$V$42</definedName>
    <definedName name="Z_CD33B25B_FC76_41DB_8BCB_6B1694E1D8EA_.wvu.FilterData" localSheetId="0" hidden="1">'Hoja1'!$A$6:$V$42</definedName>
    <definedName name="Z_D19034E0_6191_47B4_8706_1EADE234D5F7_.wvu.FilterData" localSheetId="0" hidden="1">'Hoja1'!$A$6:$V$42</definedName>
    <definedName name="Z_DF7F5A00_B3F1_4E4C_A73E_B13297204159_.wvu.FilterData" localSheetId="0" hidden="1">'Hoja1'!$A$6:$V$42</definedName>
    <definedName name="Z_E403ADC6_5C50_4CE5_953A_870B5C5DEB77_.wvu.FilterData" localSheetId="0" hidden="1">'Hoja1'!$A$6:$V$42</definedName>
    <definedName name="Z_E410FEAA_082E_4377_8290_34A759FB76C1_.wvu.FilterData" localSheetId="0" hidden="1">'Hoja1'!$A$6:$V$42</definedName>
    <definedName name="Z_EBD74FC1_A497_4058_91ED_AB085F8C7413_.wvu.FilterData" localSheetId="0" hidden="1">'Hoja1'!$A$6:$V$42</definedName>
    <definedName name="Z_EBD9B625_6052_4723_A4B5_EFA2568220EE_.wvu.FilterData" localSheetId="0" hidden="1">'Hoja1'!$A$6:$V$42</definedName>
    <definedName name="Z_EC9B266E_7DEC_4E52_BEAD_0305FC8A4EAF_.wvu.FilterData" localSheetId="0" hidden="1">'Hoja1'!$A$6:$V$42</definedName>
    <definedName name="Z_ECCEFB19_4AF4_4B81_B49D_3D5F8C4D6A07_.wvu.FilterData" localSheetId="0" hidden="1">'Hoja1'!$A$6:$V$42</definedName>
    <definedName name="Z_F0286229_8701_43FE_B9AB_ACB1DBC9B273_.wvu.FilterData" localSheetId="0" hidden="1">'Hoja1'!$A$6:$V$42</definedName>
    <definedName name="Z_F0EE1A38_D715_415D_9E0E_5C367CFF63E3_.wvu.FilterData" localSheetId="0" hidden="1">'Hoja1'!$A$6:$V$42</definedName>
    <definedName name="Z_F17381D4_D4EE_468A_8543_67F38D5DE3DF_.wvu.FilterData" localSheetId="0" hidden="1">'Hoja1'!$A$6:$V$42</definedName>
    <definedName name="Z_F2BD79D2_07C2_4E2F_8418_1289C4C296C2_.wvu.FilterData" localSheetId="0" hidden="1">'Hoja1'!$A$6:$V$42</definedName>
    <definedName name="Z_F38ECB42_3AEC_491C_9A6A_17888CF4D669_.wvu.FilterData" localSheetId="0" hidden="1">'Hoja1'!$A$6:$V$42</definedName>
    <definedName name="Z_F8F5EB6E_7E45_4AA7_9EC0_298AFD441E51_.wvu.FilterData" localSheetId="0" hidden="1">'Hoja1'!$A$6:$V$42</definedName>
    <definedName name="Z_F9FA097E_2941_445B_9686_7EDBBACB70BC_.wvu.FilterData" localSheetId="0" hidden="1">'Hoja1'!$A$6:$V$42</definedName>
    <definedName name="Z_FB244C91_ABC6_4B59_BA8A_F9C97ECE66ED_.wvu.FilterData" localSheetId="0" hidden="1">'Hoja1'!$A$6:$V$42</definedName>
    <definedName name="Z_FC990234_4083_45FD_BA1F_A27BEAFE3FE3_.wvu.FilterData" localSheetId="0" hidden="1">'Hoja1'!$A$6:$V$42</definedName>
    <definedName name="Z_FEFBE915_F10D_449E_B7B8_B5D391648E94_.wvu.FilterData" localSheetId="0" hidden="1">'Hoja1'!$A$6:$V$42</definedName>
  </definedNames>
  <calcPr fullCalcOnLoad="1"/>
</workbook>
</file>

<file path=xl/sharedStrings.xml><?xml version="1.0" encoding="utf-8"?>
<sst xmlns="http://schemas.openxmlformats.org/spreadsheetml/2006/main" count="703" uniqueCount="299">
  <si>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</si>
  <si>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</si>
  <si>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</si>
  <si>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</si>
  <si>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</si>
  <si>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</si>
  <si>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</si>
  <si>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</si>
  <si>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</si>
  <si>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</si>
  <si>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</si>
  <si>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</si>
  <si>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</si>
  <si>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</si>
  <si>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</si>
  <si>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</si>
  <si>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</si>
  <si>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</si>
  <si>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</si>
  <si>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</si>
  <si>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</si>
  <si>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</si>
  <si>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</si>
  <si>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</si>
  <si>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</si>
  <si>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</si>
  <si>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</si>
  <si>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</si>
  <si>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</si>
  <si>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</si>
  <si>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</si>
  <si>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DIRECCIONAMIENTO ESTRATÉGICO</t>
  </si>
  <si>
    <t>EFICACIA</t>
  </si>
  <si>
    <t>EFECTIVIDAD</t>
  </si>
  <si>
    <t>EDES01</t>
  </si>
  <si>
    <t>95%</t>
  </si>
  <si>
    <t>100%</t>
  </si>
  <si>
    <t>GESTIÓN DE SERVICIOS DE SALUD</t>
  </si>
  <si>
    <t>EFICIENCIA</t>
  </si>
  <si>
    <t>EGSS01</t>
  </si>
  <si>
    <t>GESTIÓN DE PRESTACIONES ECONÓMICAS</t>
  </si>
  <si>
    <t>EGPE01</t>
  </si>
  <si>
    <t>GESTIÓN DE BIENES TRANSFERIDOS</t>
  </si>
  <si>
    <t>EGBT01</t>
  </si>
  <si>
    <t>COMERCIALIZACION DE BIENES  TRANSFERIDOS</t>
  </si>
  <si>
    <t>GESTIÓN DE SERVICIOS ADMINISTRATIVOS</t>
  </si>
  <si>
    <t>EGSA01</t>
  </si>
  <si>
    <t>EGSA02</t>
  </si>
  <si>
    <t>EGSA03</t>
  </si>
  <si>
    <t>GESTIÓN DE TALENTO HUMANO</t>
  </si>
  <si>
    <t>EGRF01</t>
  </si>
  <si>
    <t>EGRF02</t>
  </si>
  <si>
    <t>EGRF03</t>
  </si>
  <si>
    <t>EGRF04</t>
  </si>
  <si>
    <t>GESTIÓN DE COBRO</t>
  </si>
  <si>
    <t>EGCB01</t>
  </si>
  <si>
    <t>ASISTENCIA JURÍDICA</t>
  </si>
  <si>
    <t>GESTIÓN DOCUMENTAL</t>
  </si>
  <si>
    <t>EFICIACIA</t>
  </si>
  <si>
    <t>EGDO01</t>
  </si>
  <si>
    <t>MEDICIÓN Y MEJORA</t>
  </si>
  <si>
    <t>EMYM01</t>
  </si>
  <si>
    <t>EMYM02</t>
  </si>
  <si>
    <t>EMYM03</t>
  </si>
  <si>
    <t>DESEMPEÑO DEL SISTEMA INTEGRAL DE GESTIÓN</t>
  </si>
  <si>
    <t>SEGUIMIENTO Y EVALUACIÓN INDEPENDIENTE</t>
  </si>
  <si>
    <t>ESEI01</t>
  </si>
  <si>
    <t>EJECUCION  PRESUPUESTAL DE GASTOS DE FUNCIONAMIENTO</t>
  </si>
  <si>
    <t>EJECUCION  PRESUPUESTO DE INGRESOS</t>
  </si>
  <si>
    <t>VERSION 3.0</t>
  </si>
  <si>
    <t>FECHA DE ACTUALIZACIÓN:  24 DE JUNIO DE 2010</t>
  </si>
  <si>
    <t>SISTEMA INTEGRAL DE GESTIÓN ( MECI - CALIDAD)</t>
  </si>
  <si>
    <t>APLICACIÓN DE NOVEDADES DE NÓMINA - FERROCARRILES</t>
  </si>
  <si>
    <t>EAJU02</t>
  </si>
  <si>
    <t>INDICE DE PERCEPCIÓN DE AUDIENCIA PÚBLICA DE RENDICIÓN DE CUENTAS</t>
  </si>
  <si>
    <t>&gt;=50% y  ; &lt;71</t>
  </si>
  <si>
    <t>OPORTUNIDAD EN LA ATENCIÓN DE TRAMITES</t>
  </si>
  <si>
    <t>PORCENTAJE DE CARTERA VENCIDA</t>
  </si>
  <si>
    <t>PORCENTAJE DE CUMPLIMIENTO DEL PLAN DE MEJORAMIENTO</t>
  </si>
  <si>
    <t>NIVEL DE CUMPLIMIENTO DEL PLAN  DE MANEJO DE RIESGOS</t>
  </si>
  <si>
    <t>GESTIÓN DE TIC´S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</si>
  <si>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</si>
  <si>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</si>
  <si>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</si>
  <si>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</si>
  <si>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</si>
  <si>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</si>
  <si>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</si>
  <si>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</si>
  <si>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</si>
  <si>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</si>
  <si>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</si>
  <si>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</si>
  <si>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</si>
  <si>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</si>
  <si>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</si>
  <si>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</si>
  <si>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</si>
  <si>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</si>
  <si>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</si>
  <si>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</si>
  <si>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</si>
  <si>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</si>
  <si>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</si>
  <si>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ATENCIÓN AL CIUDADANO</t>
  </si>
  <si>
    <t>SEGUIMIENTO A LA ADMINISTRACIÓN DE LOS ARCHIVOS DE GESTIÓN DEL FPS - FCN</t>
  </si>
  <si>
    <t>EGTS01</t>
  </si>
  <si>
    <t>PRESTACIÓN Y CONTROL SERVICIO DE TRANSPORTE</t>
  </si>
  <si>
    <t>AMBIENTAL</t>
  </si>
  <si>
    <t>ADMINISTRACIÓN Y CONTROL DE SERVICIOS PUBLICOS</t>
  </si>
  <si>
    <t xml:space="preserve">ASEGURAMIENTO Y CUSTODIA DE BIENES </t>
  </si>
  <si>
    <t>PUBLICACIONES DE CONTRATOS EN LA PAGINA WEB.</t>
  </si>
  <si>
    <t>REPRESENTACION DE LA ENTIDAD CONFERIDA POR EL  REPRESENTANTE LEGAL.</t>
  </si>
  <si>
    <t>INFORMES PRESENTADOS A ENTES DE CONTROL</t>
  </si>
  <si>
    <t>EGSA04</t>
  </si>
  <si>
    <t>GESTIÓN DE RECURSOS FINANCIEROS (TESORERIA)</t>
  </si>
  <si>
    <t>GESTIÓN DE RECURSOS FINANCIEROS (PRESUPUESTO)</t>
  </si>
  <si>
    <t>EJECUCIÓN DEL PAC GASTOS DE PERSONAL</t>
  </si>
  <si>
    <t>EJECUCIÓN DEL PAC GASTOS GENERALES</t>
  </si>
  <si>
    <t>EJECUCIÓN DEL PAC DE TRANSFERENCIAS</t>
  </si>
  <si>
    <t>EGRF05</t>
  </si>
  <si>
    <t>PRESTACIÓN  Y CONTROL DEL SERVICIO DE FOTOCOPIADO</t>
  </si>
  <si>
    <t>GESTIÓN DE RECURSOS FINANCIEROS (CONTABILIDAD)</t>
  </si>
  <si>
    <t>EGRF06</t>
  </si>
  <si>
    <t>(PRESENTACIÓN OPORTUNA DE ESTADOS FINANCIEROS / ESTADOS FINANCIEROS A PRESENTAR)*100</t>
  </si>
  <si>
    <t>PUBLICACIÓN DE INFORMACION EN MEDIOS ELECTRONICOS</t>
  </si>
  <si>
    <t>PORCENTAJE</t>
  </si>
  <si>
    <t>ANUAL</t>
  </si>
  <si>
    <t>SEMESTRAL</t>
  </si>
  <si>
    <t xml:space="preserve">% META (RESULTADO / META) </t>
  </si>
  <si>
    <t xml:space="preserve">FORTALECER LOS MECANISMOS DE COMUNICACIÓN ORGANIZACIONAL E INFORMATIVA PARA PROYECTAR LOS RESULTADOS DE LA GESTIÓN DE LA ENTIDAD. </t>
  </si>
  <si>
    <t>SER MODELO DE GESTIÓN PÚBLICA EN EL SECTOR SOCIAL.</t>
  </si>
  <si>
    <t xml:space="preserve">CUMPLIMIENTO PROCESO  DE COMPENSACIÓN  </t>
  </si>
  <si>
    <t>Generar las nóminas de Pensionados aplicando el 100% de las novedades con oportunidad, eficiencia y eficacia.</t>
  </si>
  <si>
    <t>Administrar adecuadamente los Bienes Muebles e Inmuebles recibidos en transferencia de los extintos FCN.</t>
  </si>
  <si>
    <t>FORTALECER LA  ADMINISTRACIÓN DE LOS BIENES DE LA ENTIDAD Y LA ÓPTIMA GESTIÓN DE LOS RECURSOS.</t>
  </si>
  <si>
    <t>Diseñar, Desarrollar y Mantener los planes de gestión humana, en procura de fortalecer la administración del talento humano del FPS.</t>
  </si>
  <si>
    <t xml:space="preserve">PORCENTAJE </t>
  </si>
  <si>
    <t>Optimizar los recursos presupuestales, para satisfacer oportunamente las necesidades de funcionamiento.</t>
  </si>
  <si>
    <t>(VALOR  TOTAL DE COMPROMISOS / AFORO VIGENTE)*100</t>
  </si>
  <si>
    <t>(VALOR  TOTAL DEL RECAUDO EFECTIVO / AFORO VIGENTE)*100</t>
  </si>
  <si>
    <t>(VALOR TOTAL DE PAGOS REALIZADOS MENSUALMENTE CON CARGO AL PAC ASIGNADO / VALOR TOTAL DEL PAC ASIGNADO) *100</t>
  </si>
  <si>
    <t>(VALOR TOTAL DE PAGOS REALIZADOS MENSUALMENTE CON CARGO AL PAC ASIGNADO / VALOR  TOTAL DEL PAC ASIGNADO) *100</t>
  </si>
  <si>
    <t>(VALOR DE LA CARTERA VENCIDA / VALOR TOTAL DE LA CARTERA DE LA ENTIDAD)*100</t>
  </si>
  <si>
    <t>PROMEDIO DE LOS RESULTADOS  DE LOS INDICADORES  ESTRATÉGICOS</t>
  </si>
  <si>
    <t>Fortalecer el proceso de comunicación del Fondo Pasivo Social de FCN,  a través de los componentes de comunicación organizacional e informativa para mejorar la interacción interna y externa de la Entidad y favorecer el logro de sus objetivos institucionales.</t>
  </si>
  <si>
    <t>Dar respuesta oportuna a las solicitudes, reclamos y sugerencias de nuestros usuarios.</t>
  </si>
  <si>
    <t>EAAC01</t>
  </si>
  <si>
    <t>GARANTIZAR LA PRESTACIÓN DE LOS SERVICIOS DE SALUD, QUE REQUIERAN NUESTROS AFILIADOS A TRAVÉS DE LA EFECTIVA ADMINISTRACIÓN DE LOS MISMOS.</t>
  </si>
  <si>
    <t>Brindar a nuestros usuarios calidad, eficiencia y oportunidad en la prestación de los Servicios de Salud.</t>
  </si>
  <si>
    <t>RECONOCER LAS PRESTACIONES ECONÓMICAS DE ACUERDO CON EL MARCO LEGAL Y ORDENAR EL RESPECTIVO PAGO.</t>
  </si>
  <si>
    <t>Adelentar tareas de soporte para el desarrollo de las funciones de la entidad y para la proteccion de sus bienes.</t>
  </si>
  <si>
    <t>Desarrollar  el proceso de contratación garantizando el cumplimiento de las fases respectivas y la satisfacción de  las necesidades de la Entidad.</t>
  </si>
  <si>
    <t>Revisión y mejoramiento continuo de los procesos y procedimientos de la entidad, con el fin de optimizar la atención al usuario interno y externo.</t>
  </si>
  <si>
    <t>Revisión y mejoramiento continuo de los procesos y procedimientos de la entidad, con el fin de optimizar la atención al ciudadano interno y externo.</t>
  </si>
  <si>
    <t>FORTALECER LA ADMINISTRACIÓN DE LOS BIENES DE LA ENTIDAD Y LA ÓPTIMA GESTIÓN DE LOS RECURSOS.</t>
  </si>
  <si>
    <t>Fortalecer la reorganización financiera.</t>
  </si>
  <si>
    <t>ADMINISTRACION DE LA INFORMACIÓN CONTABLE</t>
  </si>
  <si>
    <t>Ejercitar o impugnar las acciones judiciales y administrativas necesarias para la defensa y protección de los intereses de la nación y del Fondo mismo.</t>
  </si>
  <si>
    <t>Fortalecer la reorganización administrativa del FPS.</t>
  </si>
  <si>
    <t>EGTH01</t>
  </si>
  <si>
    <t>MANTENER UN SISTEMA DE INFORMACIÓN EN LÍNEA CONFIABLE PARA TODOS LOS USUARIOS DEL FPS Y CIUDADANOS, QUE PERMITA UNA RETROALIMENTACIÓN CONSTANTE.</t>
  </si>
  <si>
    <t>Fortalecer el Sistema de Gestión Documental.</t>
  </si>
  <si>
    <t>Actualizar y sostener la plataforma tecnológica y los sistemas de información conforme a los requerimientos de la entidad.</t>
  </si>
  <si>
    <t>Garantizar el seguimiento a los planes institucionales para el mejoramiento continuo de la entidad.</t>
  </si>
  <si>
    <t>(SUMATORIA DEL % DE CUMPLIMIENTO DE LAS METAS VENCIDAS / No TOTAL DE METAS VENCIDAS)</t>
  </si>
  <si>
    <t>Diseñar un sistema de medición de la gestión a nivel estratégico, de procesos y dependencias.</t>
  </si>
  <si>
    <t>Responder oportunamente a las solicitudes de información  de los Entes de Control, usuarios internos y externos</t>
  </si>
  <si>
    <t>(No. DE  DECLARACIONES DE GIRO Y COMPENSACIÓN PROCESOS DE GIRO Y COMPENSACIÓN ANALIZADAS Y CONTESTADAS / No. DE  PROCESOS DE GIRO Y COMPENSACIÓN RECIBIDAS)*100</t>
  </si>
  <si>
    <t>DIVULGACIÓN AUDIENCIA PÚBLICA DE RENDICIÓN DE CUENTAS</t>
  </si>
  <si>
    <t>EDES02</t>
  </si>
  <si>
    <t>(No. DE INFORMES DE GESTIÓN PÚBLICADOS EN LA PÁGINA WEB / No. DE AUDIENCIAS PÚBLICAS REALIZADAS)*100</t>
  </si>
  <si>
    <t>PUBLICACIÓN DE PROCESOS CONTRACTUALES</t>
  </si>
  <si>
    <t>(TOTAL DE PROCESOS CONTRACTUALES ABIERTOS / No. DE PROCESOS CONTRACTUALES PUBLICADOS EN EL SECOP)</t>
  </si>
  <si>
    <t>EAJU03</t>
  </si>
  <si>
    <t>ECONOMIA</t>
  </si>
  <si>
    <t>(No. DE DEPENDENCIAS QUE ADMINISTRAN ADECUADAMENTE SU ARCHIVOS DE GESTIÓN / No. TOTAL DE DEPENDENCIAS A REALIZARLE SEGUIMIENTO)*100</t>
  </si>
  <si>
    <t>(No. DE BIENES COMERCIALIZADOS / No. DE BIENES A COMERCIALIZAR)*100</t>
  </si>
  <si>
    <t>SER MODELO DE GESTIÓN PÚBLICA EN EL SECTOR SOCIAL</t>
  </si>
  <si>
    <t>3.7</t>
  </si>
  <si>
    <t>Diseñar, Desarrollar y Mantener los planes de gestión humana, en procura de fortalecer la administración del talento humano del FPS</t>
  </si>
  <si>
    <t>IMPACTO DE CAPACITACIONES</t>
  </si>
  <si>
    <t>EGTH02</t>
  </si>
  <si>
    <t>NIVEL DE SATISFACCIÓN DE LOS FUNCIONARIOS CON EL PLAN DE BIENESTAR SOCIAL</t>
  </si>
  <si>
    <t>3,7</t>
  </si>
  <si>
    <t>EGTH03</t>
  </si>
  <si>
    <t>RESULTADOS  DESEMPEÑO LABORAL</t>
  </si>
  <si>
    <t xml:space="preserve"> (No. DE FUNCIONARIOS QUE OBTUVIERON NIEVEL SATISFACTORIO O NO SATISFACTORIO EN LA EVALUACION DEL DESEMPEÑO LABORAL  /  No. DE FUNCIONARIOS EVALUADOS)*100</t>
  </si>
  <si>
    <t>3.10</t>
  </si>
  <si>
    <t>Brindar a nuestros funcionarios   un ambiente de trabajo seguro y los medios necesarios para proteger y conservar su salud.</t>
  </si>
  <si>
    <t>EGTH04</t>
  </si>
  <si>
    <t>NIVEL DE FUNCIONAMIENTO DEL COMITÉ PARITARIO DE SALUD OCUPACIONAL</t>
  </si>
  <si>
    <t>EGTH05</t>
  </si>
  <si>
    <t>NIVEL DE CONTROL SOBRE LOS FACTORES DE RIESGOS OCUPACIONALES</t>
  </si>
  <si>
    <t>EGTH06</t>
  </si>
  <si>
    <t>REGISTRO ESTADISTICO DE AUSENTISMO LABORAL POR ENFERMEDAD</t>
  </si>
  <si>
    <t>TRIMESTRAL</t>
  </si>
  <si>
    <t>EGTH07</t>
  </si>
  <si>
    <t xml:space="preserve">NIVEL DE CUMPLIMIENTO DE REPORTE DE INCIDENTES Y ACCIDENTE DE TRABAJO,  DE SEGUIMIENTO Y CONTROL DE LAS RECOMENDACIONES </t>
  </si>
  <si>
    <t>EGTH08</t>
  </si>
  <si>
    <t>NIVEL DE CUMPLIMIENTO DE LAS CAPACITACIONES EN SEGURIDAD Y SALUD EN EL TRABAJO</t>
  </si>
  <si>
    <t>EGTH09</t>
  </si>
  <si>
    <t>NIVEL DE COBERTURA DEL PLAN DE CAPACITACION DEL SISTEMA DE GESTION DE LA SEGURIDAD Y SALUD EN EL TRABAJO</t>
  </si>
  <si>
    <t>(No. DE ENCUESTAS CON CALIFICACIÓN SATISFACTORIA / No. TOTAL DE  ENCUESTAS APLICADAS)*100</t>
  </si>
  <si>
    <t>(No. DE SOLICITUDES ATENDIDAS EN TÉRMINOS  DE OPORTUNIDAD / No. TOTAL DE SOLICITUDES  RADICADAS DURANTE EL PERIODO EVALUADO)* 100</t>
  </si>
  <si>
    <t>(No. TOTAL DE NOVEDADES APLICADAS EN LA NÓMINA / No. DE SOLICITUDES DE NOVEDADES DE NÓMINA PRESENTADAS) *100</t>
  </si>
  <si>
    <t>(No. DE BIENES ASEGURADOS / No. DE BIENES ASEGURAR)*100</t>
  </si>
  <si>
    <t>(No. DE RUTAS PROGRAMADAS Y CUMPLIDAS EFICAZMENTE / No. DE RUTAS PROGRAMADAS)*100</t>
  </si>
  <si>
    <t>(No. DE SERVICIOS TRAMITADOS OPORTUNAMENTE / No. DE SERVICIOS A TRAMITAR) * 100</t>
  </si>
  <si>
    <t>(No. DE COPIAS SACADAS EN EL SEMESTRE ANTERIOR - No. DE COPIAS SACADAS EN EL SEMESTRE ACTUAL)*100</t>
  </si>
  <si>
    <t xml:space="preserve"> (No. DEFUNCIONARIOS QUE APLICAN LOS CONOCIMIENTOS ADQUIRIDOS EN LAS CAPACITACIONES / No. DE FUNCIONARIOS CAPACITADOS Y ENCUESTADOS)*100</t>
  </si>
  <si>
    <t>(No. DE EVENTOS DE BIENESTAR CON EVALUACION SATISFACTORIA / No. DE EVENTOS DE BIENESTAR DESARROLLADOS)*100</t>
  </si>
  <si>
    <t>(No. DE INSPECCIONES REALIZADAS EN EL AÑO / No. DE INSPECCIONES PROGRAMADAS EN EL AÑO)</t>
  </si>
  <si>
    <t>(No. DE ACCIONES PREVENTIVAS EJECUTADAS EN EL SEMESTRE / No. DE ACCIDENTES DE TRABAJO OCURRIDOS Y/O RIESGOS IDENTIFICADOS)</t>
  </si>
  <si>
    <t>(No. FUNCIONARIOS INCAPACITADOS EN EL TRIMETRE / No. TOTAL DE FUNCIONARIOS)</t>
  </si>
  <si>
    <t>(No. DE INFORMES DE SEGUIMIENTO Y CONTROL A LAS  RECOMENDACIONES INVESTIGACIÓN INCIDENTES Y ACCIDENTES DE TRABAJO / No. DE ACCIDENTES DE TRABAJO OCURRIDOS)</t>
  </si>
  <si>
    <t>(No. DE CAPACITACIONES EN SEGURIDAD Y SALUD EN EL TRABAJO REALIZADAS  / No. DE CAPACITACIONES EN SEGURIDAD Y SALUD EN EL TRABAJO PROGRAMADAS)</t>
  </si>
  <si>
    <t>(No. DE FUNCIONARIOS CAPACITADOS EN EL AÑO/ No. TOTAL DE FUNCIONARIOS DEL FONDO DE PASIVO SOCIAL DE FERROCARRILES)</t>
  </si>
  <si>
    <t>(No. DE AUDIENCIAS JUDICIALES ATENDIDAS / No. DE AUDIENCIAS JUDICIALES CELEBRADAS)*100</t>
  </si>
  <si>
    <t>(No. DE CONTRATOS MENSUALES ENVIADOS PARA PUBLICAR  EN LA PÁGINA WEB / No. DE CONTRATOS CELEBRADOS MENSUALES)*100</t>
  </si>
  <si>
    <t>(No. DE SOLICITUDES DE PUBLICACIÓN EN MEDIOS ELECTRÓNICOS ATENDIDAS / No. DE SOLICITUDES DE PUBLICACIÓN RECIBIDAS)*100</t>
  </si>
  <si>
    <t>(No. DE INFORMES PRESENTADOS OPORTUNAMENTE / No. DE INFORMES A PRESENTAR A ENTES DE CONTROL)*100</t>
  </si>
  <si>
    <t>&gt;75%</t>
  </si>
  <si>
    <t>&gt;50% y ; &lt;=75%</t>
  </si>
  <si>
    <t>&gt;25% y &lt;=50%</t>
  </si>
  <si>
    <t>&gt;=0% y &lt;=25%</t>
  </si>
  <si>
    <t>ADMINISTRACIÓN DEL SISTEMA INTEGRAL DE  GESTIÓN (MECI - CALIDAD)</t>
  </si>
  <si>
    <t>&gt;=90% y &lt;=100%</t>
  </si>
  <si>
    <t>&gt;=70%  y &lt;90%</t>
  </si>
  <si>
    <t>PRESENTAR OPORTUNAMENTE EL ANTEPROYECTO Y DESAGREGACIÓN PRESUPUESTAL</t>
  </si>
  <si>
    <t>EDES03</t>
  </si>
  <si>
    <t>(No. DE PRODUCTOS PRESENTADOS / No. DE PRODUCTOS A PRESENTAR)*100</t>
  </si>
  <si>
    <t>FORTALECER LA ADMINISTRACIÓN DE LOS BIENES DE LA ENTIDAD Y LA ÓPTIMA GESTIÓN DE LOS RECURSOS.</t>
  </si>
  <si>
    <t>EVALUACION DEL SISTEMA DE CONTROL INTERNO</t>
  </si>
  <si>
    <t xml:space="preserve"> ESEI02</t>
  </si>
  <si>
    <t xml:space="preserve">(No. DE PREGUNTAS CON CALIFICACION SATISFACTORIA / No. DE PREGUNTAS CONTESTADAS EN LA ENCUESTA)*100 </t>
  </si>
  <si>
    <t xml:space="preserve">El Grupo de Trabajo de Control Interno realizó la evaluación del MECI vigencia 2015, obteniendo un nivel de Madurez del 76,7% asi:
Entorno de Control 3,07%
Informe y Comunicación 3,53%
Direccionamiento Estrategico 3,7%
Administración del Riesgo 4,23%
Seguimiento 4,17% </t>
  </si>
  <si>
    <t xml:space="preserve">Durante el primer semestre de 2016 el proceso presento oportunamente 10 de 11 informes a entes de control asi:
1. Informe al avance del PLAN ESTRATEGICO SECTORIAL IV TRIMESTRE 2015. Presentado al Ministerio de la Salud y Proteccion Social .  CORREO ENVIADO AL MINISTERIO DE SALUD EL 19/01/2016
2. Formato SIRECI diligenciado para reporte en linea del seguimiento al Plan de Mejoramiento de la CGR durante el segundo semestre de 2015. EXTEMPORANEO. GENERACION DEL CERTIFICADO 45662015-12-31 EL PASADO 02/02/2016.
3. Informe a la Ejecución del Proyecto de Implementación  y mantenimiento del Plan de Fortalecimiento del SIG noviembre - diciembre 2015. OFICIO GCI-20161100008661 RADICADO EL 22/01/2016 Y ENVIO CORREO 28/01/2016.
4. Encuesta e Informe de Avance en la Implementación y mantenimiento del Sistema Integral de Gestión (MECI-CALIDAD), diligenciada de acuerdo con los lineamientos del DAFP. Informe Anual 2015. PRESENTADO EN LINEA EN LA PAGINA DEL DAFP EL 29/02/2016 Y ENTREGADO A OPS MEDIANTE MEMORANDO GCI- 20161100019473. 
5. Informe de Evaluación del Sistema de Control Interno Contable. INFORME TRASMITIDO AL CHIP EL PASADO 24/02/2016 Y PRESENTADO A OPS MEDIANTE MEMORANDO GCI-20161100018323 PARA QUE SEA PRESENTADO ANTE EL COMITÉ COORDINADOR DEL SISTEMA DE CONTROL INTERNO Y CALIDAD. elaborado y presentado a la CONTADURIA.
6. Certificado de Control Interno a la Agencia Nacional de Defensa Judicial del Estado.  II semestre de 2015. OFICIO GCI-20161100049181 DEL 18/03/2016 A LA AGENCA JURIDICA DEL ESTADO.
7. Reporte en linea certificación de derechos de autor, vigencia 2015. reporte presentado el 09/03/2016 en linea 
8. Informe a la Ejecución del Proyecto de Implementación  y mantenimiento del Plan de Fortalecimiento del SIG enero - febrero 2016. oficio GCI-20161100049181 DEL 18/03/2016  A LA PRESIDENCIA DE LA REPUBLICA.
9. Informe pormenorizado del estado del Control Interno del Fondo de Pasivo Social de FCN.  LEY 1474 publicado Abril. INFORME PUBLICADO EL 15/03/2016 EN LA PAGINA WEB.
10. Informe al avance del Plan Estratégico Sectorial I trimestre 2016. Presentado al Ministerio de la Salud y Proteccion Social. CORREO ELECTRONICO ENVIADO AL MINISTERIO DE SALUD EL 29/04/2016.
11. Informe a la Ejecución del Proyecto de Implementación  y mantenimiento del Plan de Fortalecimiento del SIG marzo -abril 2016. OFICIO GCI-20161100085181 REMITIDO A PRESIDENCIA DE LA REPUBLICA.
evidencia en la TRD 110,53,01  
</t>
  </si>
  <si>
    <t>Durante el I semestre del 2016 y seguimiento del reporte del indicador estrategico se recepcionaron y radicaron 1337 QRSD de las cuales fueron contestadas oportunamete 698, extemporaneamente 433 y pendientes 206 esto se puede evidenciar en el computador del funcionario encargado.</t>
  </si>
  <si>
    <t>Durante el I semestre del 2016 se reportaron 31 Indicadores Estrategicos de un total de 35 indicadores, no se reportaron en su totalidad debido a que 4 indicadores no aplicaban para el semestre evaluado. Los 31 Indicadores Estrategicos obtuvieron un resultado de la meta establecida del 89% alcanzado un rango de calificación aceptable, evidencia que se puede cotejar en la matriz de indicadores estrategicos II semestre 2015 publicado en la intranet.</t>
  </si>
  <si>
    <t xml:space="preserve">Durante el primer semestre del 2016 se recibieron 26 declaraciones de Giro y compesacion  las cuales fueron tramitadas en su totalidad. Se puede evidenciar en la carpeta declaraciones de giro y compensación TRD 320 - 0902. </t>
  </si>
  <si>
    <t xml:space="preserve">Durante el primer semestre del 2016 fueron recibidas 16,140 novedades las cuales fueron aplicadas en su totalidad en las tres nominas de pensionado (prosocial: 3, Fundacion San Juan de Dios: 4785 y Ferrocarriles Nacionales: 11352). Se evidencia en la carpeta novedades de nomina. </t>
  </si>
  <si>
    <t>No aplica para el peridodo a evaluar</t>
  </si>
  <si>
    <t>N/A</t>
  </si>
  <si>
    <t>Se elabora el documento anteproyecto de presuuesto año 2017, el cual fue remitido al Ministerio de Hacienda y Crédito Público mediante oficio No de radicado OPS-20161200052581 del 30 de marzo de 2016. Evidencia que se puede verificar en la TRD 120.77.02</t>
  </si>
  <si>
    <t>Durante el I semestre de 2016, el valor de la cartera vencida es de $8.930.497, frente a un total de $8.930.497, de la cartera de la entidad;  obteniendo un resultado eficaz y satisfactorio al 100% en las actividades realizadas necesarias para la defensa y protección de los intereses de la Entidad, como modelo de gestión pública en el Sector Social.  
La evidencia se encuentra en: Carpeta de trabajo RADICADOS DE GESTION PERSUASIVAS, alojada en el computador del funcionario a cargo.</t>
  </si>
  <si>
    <t>Durante el Primer Semestre de 2016 se realizaron 309 Publicaciones en medios electronicos asi: Mes de Enero 60; Mes de Febrero 60, Mes de Marzo 68, Mes de Abril 38; Mes de Mayo 42; Mes de Junio 41. Evidencia que se encuentra en el correo interno publicaciones@fondo</t>
  </si>
  <si>
    <t xml:space="preserve">En el primer semestre del año 2016, se atendieron y celebraron 104 audiencias judiciales así; en el mes de Enero (13) audiencias judiciales, Febrero (11) audiencias judiciales, Marzo (13) audiencias judiciales, Abril  (30) audiencias judiciales, Mayo (18) audiencias judiciales y en Junio (19) audiencias judiciales. Se evidencia en el cuadro de programación de audiencias de conciliación judicial y extrajudicial, en la ruta: www.fps.gov.co, pestaña Entidad, link Defensa Judicial - Audiencias año 2016.   </t>
  </si>
  <si>
    <t>En el primer semestre de 2016, se envió a publicar en pagina web 208  contratos celebrados mensualmente. En el mes de Enero (59) contratos,  Febrero (21) contrato, Marzo (5) contratos, Abril (44) contratos, Mayo (77) contratos y en el mes de Junio (2) contratos. Evidencia pagina web www.fps.gov.co, pestaña contratación, link contratos ejecutados, enlace Contratos Ejecutados Fondo de Pasivo Social Ferrocarriles Nacionales de Colombia.</t>
  </si>
  <si>
    <t>En el primer semestre de 2016, se abrieron y  publicaron en el SECOP  13  procesos contractuales de la siguiente manera: En el mes de Enero  (1) , Febrero (2), Marzo (3), Abril (3), Mayo (3) y en el mes de Junio (1). Evidencia pagina  www.colombiacompra.gov.co.</t>
  </si>
  <si>
    <t>NO PRESENTO REPORTE</t>
  </si>
  <si>
    <t>El proceso de Gestión Documental realizo 18 seguimientos   a  la administración de los archivos de gestión los cuales fueron: Secretaria General, div central, Sub. Prestaciones Sociales, Dirección General, Seguimiento Y Evaluación, Prestaciones Económicas, Contabilidad, Presupuesto, Atención Al Ciudadano y Gestión Documental, Administrativa, Gestión de Servicios de Salud valoraciones, Afiliaciones y Compensaciones, se evidenciaron en buen estado. Con no conformidad Gestión de Servicios de Salud (coordinación), y con prorroga Tesorería para el día 23 de septiembre , Jurídica para el día 15 de sep, Secretaria General ,Talento Humano 28 de junio.</t>
  </si>
  <si>
    <t>El Impacto de las capacitaciones desarrolladas durante el II semestre de 2015 fue del 85%; por cuanto  en 82 de las 97 encuestas aplicadas se manifestó tanto por los funcionarios que asistieron a las capacitaciones como por los jefes o coordinadores de los mismos, que se están aplicando los conocimientos o habilidades aprendidos durante las capacitaciones en sus puestos de trabajo. 
2107101 - PLAN INSTITUCIONAL DE CAPACITACION</t>
  </si>
  <si>
    <t xml:space="preserve">Durante el año 2015, se adelantó evaluación del desempeño laboral a cincuenta y tres  (53) funcionarios de la Entidad, quienes obtuvieron en su totalidad Nivel Satisfactorio en dicha evaluación; es decir que ninguno de ellos obtuvo evaluación menor al 66%, según lo establecido por la Comisión Nacional del Servicio Civil en su Acuerdo 137 de 2010. TRD - 2102103-CORRESPONDENCIA INTERNA MEMORANDOS ENVIADOS.
</t>
  </si>
  <si>
    <r>
      <rPr>
        <b/>
        <sz val="11"/>
        <color indexed="8"/>
        <rFont val="Arial Narrow"/>
        <family val="2"/>
      </rPr>
      <t>N/A ELIMINADO</t>
    </r>
    <r>
      <rPr>
        <sz val="11"/>
        <color indexed="8"/>
        <rFont val="Arial Narrow"/>
        <family val="2"/>
      </rPr>
      <t xml:space="preserve">
Mediante Resolución 1100 del 27 de Junio de 2016, fue aprobada la modificación de los indicadores de gestión, correspondiente  a las actividades del Sistema de Gestión de la Seguridad y Salud en el Trabajo del Grupo Interno de Trabajo – Gestión de Talento Humano.</t>
    </r>
  </si>
  <si>
    <t xml:space="preserve">MODIFICADO
Mediante Resolución 1100 del 27 de Junio de 2016, fue aprobada la modificación de los indicadores de gestión, correspondiente  a las actividades del Sistema de Gestión de la Seguridad y Salud en el Trabajo del Grupo Interno de Trabajo – Gestión de Talento Humano., cuyos resultados y análisis serán reportados en el primer semestre del año 2017. </t>
  </si>
  <si>
    <t>N/A el periodo es anual y fue MODIFICADO, Mediante Resolución 1100 del 27 de Junio de 2016, fue aprobada la modificación de los indicadores de gestión, correspondiente  a las actividades del Sistema de Gestión de la Seguridad y Salud en el Trabajo del Grupo Interno de Trabajo – Gestión de Talento Humano.</t>
  </si>
  <si>
    <t xml:space="preserve">Durante el I semestre de 2016, se presentaron cinco (5) eventos de Accidentes de Trabajo, de los cuales a uno se le realizó el Informe de Investigación, seguimiento y control a las  recomendaciones investigación incidentes y accidentes de trabajo.
Evidencias: TRD – 2107102- SISTEMA DE GESTIÓN DE LA SEGURIDAD Y SALUD EN EL TRABAJO- Investigación de Incidentes y Accidentes /2016.
</t>
  </si>
  <si>
    <r>
      <t xml:space="preserve">Durante el I semestre de 2016 se ejecutaron 6 capacitaciones en seguridad y Salud en el Trabajo de las seis (6) programadas en el Plan de Capacitación del Sistema de Gestión de la Seguridad y Salud en trabajo, así:
1. Socialización procedimiento Inspección planeada de seguridad y capacitación en seguridad y salud en el trabajo en las ciudades Medellín, Cartagena, Barranquilla, Santa Marta y Cali.
2. Capacitación en uso, reposición y almacenamiento de elementos de protección personal.
3. Entrenamiento manejo de extintores.
4. Taller lúdico en manipulación de productos químicos con servicios generales.
5. Aplicación de encuesta de morbilidad sentida
6. Capacitación en ejecución en programa de orden y aseo.
Evidencias: </t>
    </r>
    <r>
      <rPr>
        <sz val="11"/>
        <color indexed="8"/>
        <rFont val="Arial Narrow"/>
        <family val="2"/>
      </rPr>
      <t xml:space="preserve">TRD – 2107102- SISTEMA DE GESTIÓN DE LA SEGURIDAD Y SALUD EN EL TRABAJO- Ejecución Plan de Salud  Ocupacional/2016.
</t>
    </r>
  </si>
  <si>
    <t>Promediando el cumplimiento del IV trimestre del 2015 y el I trimestre del 2016  del plan de Mejoramiento Institucional se obtuvo una calificación para el I semestre del 2016 del 50% ubicandose en un rango de calificación minima.</t>
  </si>
  <si>
    <t>Promediando el cumplimiento del IV trimestre del 2015 y el I trimestre del 2016  del plan de manejo de Riesgos se obtuvo una calificación para el I semestre del 51% ubicandose en un rango de calificación minima.</t>
  </si>
  <si>
    <t>Se publicó en la página web de la entidad el Informe de Gestión año 2015, en oportunidad con fecha del 30 de marzo de 2016, Evidencia que se puede verificar en el siguiente link http://www.fps.gov.co/index.php?idcategoria=4649.</t>
  </si>
  <si>
    <t>Este indicador se reporta en el segundo semestre por cuanto su medición es ANUAL.</t>
  </si>
  <si>
    <t>Este indicador mide la Gestión de los Procesos en la ejecución del PAC solicitado para Gastos de Personal, evidenciandose que en el semestre tuvo una Ejecución 93%  ACEPTABLE ya que el  Mínimo de Ejecución permitido es del $95% por tanto a través de correso electrónicos de Febrero 3 y mayo 10 de 2016 se solicitó al proceso de Talento Humano evaluación de la ejecución y tomar los correctivos del caso de acuerdo con la actividd 9 del procedimiento  APGRFSFIPT10 ADMINISTRACION PAC (CONTROL DE PAGOS).</t>
  </si>
  <si>
    <t>Este indicador mide la Gestión de los Procesos en la ejecución del PAC solicitado para Gastos Generales, cuya meta de ejecución es del 90% y durante el semestre se evidencia  un a ejecución real del  94% , lo que permite evaluar la eficiente gestión en el uso de los recursos, de los procesos que intervienen.</t>
  </si>
  <si>
    <t xml:space="preserve">Durante el semenstre se evidencia un buena ejecución del PAC del rubro de Trasnferencias que correspoinde al pago de nómina de pensionados FCN y Servicios de Salud- encontrándose dentro de los parámetros establecidos por el Ministerio de Hacienda- EJECUCIÓN REAL 99%- Concluyendo una eficiente gestión en la ejecución de pac de los proceso Misionales  Gesitión  Prestaciones Económicas y Gestión SErvicios de Salud. </t>
  </si>
  <si>
    <t>La presentación  oportuna de los estados  financieros      se  realizó: con corte a Diciembre 2015    el día 15/02/2016  a la  Contaduría General de la Nación   a través del  sistema  chip,  con corte  a Marzo del 2016,presentado  el dia 28/04/2016 las evidencias  reposan   en las  carpetas  GCO  4205301/2016</t>
  </si>
  <si>
    <t xml:space="preserve">LINA ALEJANDRA MORALES </t>
  </si>
  <si>
    <t>LINA ALEJANDRA MORALES</t>
  </si>
  <si>
    <t>YAJAIRA GONZALEZ</t>
  </si>
  <si>
    <t>N/A, este indicador no se puede medir teniendo en cuenta que el sistema financiero no refleja cual es el valor real de la cartera vencida de la entidad para el persuasivo; sin embargo se traslado a coactivo 6 expedientes que agotaron el persuasivo por valor de $8,930,497 a la oficina asesora juridica.</t>
  </si>
  <si>
    <r>
      <t xml:space="preserve">Se evidencia publicación en la web http://www.fps.gov.co/index.php?idcategoria=4649. del informe de Gestión correspondiente a la vigencia 2015,
</t>
    </r>
    <r>
      <rPr>
        <b/>
        <sz val="11"/>
        <rFont val="Arial Narrow"/>
        <family val="2"/>
      </rPr>
      <t>NIVEL DE CUMPLIMIENTO 100% SATISFACTORIO.</t>
    </r>
  </si>
  <si>
    <r>
      <t xml:space="preserve">Se evidencia cumplimiento en la elaboración del anteproyecto de presupuesto correspondiente al año 2017, y Desagregación presupuestal realizada el 04/01/2016 mediante la resolución 001 de 2016.
</t>
    </r>
    <r>
      <rPr>
        <b/>
        <sz val="11"/>
        <rFont val="Arial Narrow"/>
        <family val="2"/>
      </rPr>
      <t>NIVEL DE CUMPLIMIENTO 100% SATISFACTORIO.</t>
    </r>
  </si>
  <si>
    <r>
      <t xml:space="preserve">Durante el I semestre de 2016 fueron recepcionadas a nivel nacional un total de 1,269 PQRDS de las cuales fueron resueltas en terminos 740PQRDS de acuerdo al informe general de PQRDS I semestre de 2016,
</t>
    </r>
    <r>
      <rPr>
        <b/>
        <sz val="11"/>
        <rFont val="Arial Narrow"/>
        <family val="2"/>
      </rPr>
      <t>NIVEL DE CUMPLIMIENTO 50% MINIMO.</t>
    </r>
  </si>
  <si>
    <r>
      <t xml:space="preserve">Durante el primer semestre del 2016 se recibieron 26 declaraciones de Giro y compesacion  las cuales fueron tramitadas en su totalidad. Custodia en la TRD 320,09,02
</t>
    </r>
    <r>
      <rPr>
        <b/>
        <sz val="11"/>
        <rFont val="Arial Narrow"/>
        <family val="2"/>
      </rPr>
      <t>NIVEL DE CUMPLIMIENTO 100% SATISFACTORIO.</t>
    </r>
  </si>
  <si>
    <r>
      <t xml:space="preserve">Durante el primer semestre de 2016 fueron recibidas un total de 16,140 novedades asi: ferrocarriles 11,352, San Juan 4,785 y prosocial 3,
</t>
    </r>
    <r>
      <rPr>
        <b/>
        <sz val="11"/>
        <rFont val="Arial Narrow"/>
        <family val="2"/>
      </rPr>
      <t>NIVEL DE CUMPLIMIENTO 100% SATISFACTORIO.</t>
    </r>
  </si>
  <si>
    <r>
      <t xml:space="preserve">Se evidencia la ejecución del PAC solicitado para Gastos de Personal, evidenciandose que en el semestre tuvo una Ejecución 93%  ACEPTABLE ya que el  Mínimo de Ejecución permitido es del $95% por tanto a través de correso electrónicos de Febrero 3 y mayo 10 de 2016 se solicitó al proceso de Talento Humano evaluación de la ejecución y tomar los correctivos del caso de acuerdo con la actividd 9 del procedimiento  APGRFSFIPT10 ADMINISTRACION PAC (CONTROL DE PAGOS).
</t>
    </r>
    <r>
      <rPr>
        <b/>
        <sz val="11"/>
        <rFont val="Arial Narrow"/>
        <family val="2"/>
      </rPr>
      <t>NIVEL DE CUMPLIMIENTO 93% ACEPTABLE.</t>
    </r>
  </si>
  <si>
    <r>
      <t xml:space="preserve">Se evidencia la ejecución del PAC solicitado para Gastos Generales, cuya meta de ejecución es del 90% y durante el semestre se evidencia  un a ejecución real del  94% , lo que permite evaluar la eficiente gestión en el uso de los recursos, de los procesos que intervienen.
</t>
    </r>
    <r>
      <rPr>
        <b/>
        <sz val="11"/>
        <rFont val="Arial Narrow"/>
        <family val="2"/>
      </rPr>
      <t>NIVEL DE CUMPLIMIENTO 94% SATISFACTORIO.</t>
    </r>
  </si>
  <si>
    <r>
      <t xml:space="preserve">Se evidencia un buena ejecución del PAC del rubro de Trasnferencias que corresponde al pago de nómina de pensionados FCN y Servicios de Salud- encontrándose dentro de los parámetros establecidos por el Ministerio de Hacienda- EJECUCIÓN REAL 99%- Concluyendo una eficiente gestión en la ejecución de pac de los proceso Misionales  Gesitión  Prestaciones Económicas y Gestión SErvicios de Salud. 
</t>
    </r>
    <r>
      <rPr>
        <b/>
        <sz val="11"/>
        <rFont val="Arial Narrow"/>
        <family val="2"/>
      </rPr>
      <t>NIVEL DE CUMPLIMIENTO 99% SATISFACTORIO.</t>
    </r>
  </si>
  <si>
    <r>
      <t xml:space="preserve">Se evidencia que durante el primer semestre del año 2016, se atendieron y celebraron 104 audiencias judiciales así; en el mes de Enero (13) audiencias judiciales, Febrero (11) audiencias judiciales, Marzo (13) audiencias judiciales, Abril  (30) audiencias judiciales, Mayo (18) audiencias judiciales y en Junio (19) audiencias judiciales. Se evidencia en el cuadro de programación de audiencias de conciliación judicial y extrajudicial, en la ruta: www.fps.gov.co, pestaña Entidad, link Defensa Judicial - Audiencias año 2016.   
</t>
    </r>
    <r>
      <rPr>
        <b/>
        <sz val="11"/>
        <rFont val="Arial Narrow"/>
        <family val="2"/>
      </rPr>
      <t>NIVEL DE CUMPLIMIENTO 100% SATISFACTORIO.</t>
    </r>
  </si>
  <si>
    <r>
      <t xml:space="preserve">Se evidencia publicación en la pagina web  www.fps.gov.co, pestaña contratación, link contratos ejecutados, enlace Contratos Ejecutados Fondo de Pasivo Social Ferrocarriles Nacionales de Colombia. La publicacion de 208  contratos celebrados mensualmente. En el mes de Enero (59) contratos,  Febrero (21) contrato, Marzo (5) contratos, Abril (44) contratos, Mayo (77) contratos y en el mes de Junio (2) contratos. 
</t>
    </r>
    <r>
      <rPr>
        <b/>
        <sz val="11"/>
        <rFont val="Arial Narrow"/>
        <family val="2"/>
      </rPr>
      <t>NIVEL DE CUMPLIMIENTO 100% SATISFACTORIO.</t>
    </r>
  </si>
  <si>
    <r>
      <t xml:space="preserve">Se evidencia durante el primer semestre de 2016, se abrieron y  publicaron en el SECOP  13  procesos contractuales de la siguiente manera: En el mes de Enero  (1) , Febrero (2), Marzo (3), Abril (3), Mayo (3) y en el mes de Junio (1). Evidencia pagina  www.colombiacompra.gov.co.
</t>
    </r>
    <r>
      <rPr>
        <b/>
        <sz val="11"/>
        <rFont val="Arial Narrow"/>
        <family val="2"/>
      </rPr>
      <t>NIVEL DE CUMPLIMIENTO 100% SATISFACTORIO.</t>
    </r>
  </si>
  <si>
    <r>
      <t xml:space="preserve">Se evidencia con corte a 30/06/2016 que el nivel de cumplimiento del PMI es insatisfactorio con un cumplimiento a nivel institucional del 27%.
</t>
    </r>
    <r>
      <rPr>
        <b/>
        <sz val="11"/>
        <rFont val="Arial Narrow"/>
        <family val="2"/>
      </rPr>
      <t>NIVEL DE CUMPLIMIENTO 27% INSATISFACTORIO.</t>
    </r>
  </si>
  <si>
    <r>
      <t xml:space="preserve">Se evidencia con corte a 30/06/2016 que el nivel de cumplimiento del PMR es insatisfactorio con un cumplimiento a nivel institucional del 27%
</t>
    </r>
    <r>
      <rPr>
        <b/>
        <sz val="11"/>
        <rFont val="Arial Narrow"/>
        <family val="2"/>
      </rPr>
      <t>NIVEL DE CUMPLIMIENTO 27% INSATISFACTORIO.</t>
    </r>
  </si>
  <si>
    <r>
      <t xml:space="preserve">Se evidencio mediante carpeta Informes a Entidades con TRD 1105301 el envio de los siguientes informes a las diferentes entidades:
1. Formato SIRECI diligenciado para reporte en linea del seguimiento al Plan de Mejoramiento de la CGR durante el segundo semestre de 2015, enviado el 02/02/2016 con el consecutivo 45662015-12-31 EXTEMPORANEO. 
2. Encuesta e Informe de Avance en la Implementación y mantenimiento del Sistema Integral de Gestión (MECI-CALIDAD), diligenciada el  29/02/2016 con No. de radicado: 3084 OPORTUNAMENTE.
3. Informe de Evaluación del Sistema de Control Interno Contable, enviado el 24/02/2016 OPORTUNAMENTE.
4. Certificado de Control Interno a la Agencia Nacional de Defensa Judicial del Estado DEL II semestre de 2015, enviado mediante oficio GCI -20161100045001 del 15/03/2016 a la Agencia Juridica del Estado OPORTUNAMENTE.
5. Reporte en linea certificación de derechos de autor, vigencia 2015, reporte presentado el 09/03/2016 en linea OPORTUNAMENTE. 
6. Informe a la Ejecución del Proyecto de Implementación  y mantenimiento del Plan de Fortalecimiento del SIG enero - febrero 2016, enviado medianre oficio GCI-20161100049181 del 18/03/2016 a la Presidencia de la Republica OPORTUNAMENTE.
7. Informe a la Ejecución del Proyecto de Implementación  y mantenimiento del Plan de Fortalecimiento del SIG marzo -abril 2016.oficio GCI-20161100085181 remitido a la Presidencia de la Republica OPORTUNAMENTE.
8. Informe pormenorizado del Estado del Control Interno - Ley 1474, fecha de elaboración 14/03/2016 OPORTUNAMENTE.
9.  Informe a la Ejecución del Proyecto de Implementación  y mantenimiento del Plan de Fortalecimiento del SIG noviembre - diciembre 2015. oficio GCI-20161100008661 remitido a la Presidencia de la Republica OPORTUNAMENTE.
10. Informe al avance del Plan Estrategico IV trimestre 2015, presentado al Ministerio de la Salud y Proteccion Social. Correo enviado el 19/01/2016 OPORTUNAMENTE.
11. Informe al avance del Plan Estratégico Sectorial I trimestre 2016, presentado al Ministerio de la Salud y Proteccion Social.Correo electronico enviado el  29/04/2016 OPORTUNAMENTE.
</t>
    </r>
    <r>
      <rPr>
        <b/>
        <sz val="11"/>
        <rFont val="Arial Narrow"/>
        <family val="2"/>
      </rPr>
      <t>NIVEL DE CUMPLIMIENTO 76% ACEPTABLE.</t>
    </r>
  </si>
  <si>
    <r>
      <t xml:space="preserve">Se evidencia la realización de la Encuesta MECI vigencia 2015, el cuel obtuvo un grado de madurez del 76,7%. 
</t>
    </r>
    <r>
      <rPr>
        <b/>
        <sz val="11"/>
        <rFont val="Arial Narrow"/>
        <family val="2"/>
      </rPr>
      <t>NIVEL DE CUMPLIMIENTO 76% ACEPTABLE.</t>
    </r>
  </si>
  <si>
    <r>
      <t xml:space="preserve">Durante el año 2015, se adelantó evaluación del desempeño laboral a cincuenta y tres  (53) funcionarios de la Entidad, quienes obtuvieron en su totalidad Nivel Satisfactorio en dicha evaluación; es decir que ninguno de ellos obtuvo evaluación menor al 66%, según lo establecido por la Comisión Nacional del Servicio Civil en su Acuerdo 137 de 2010.
</t>
    </r>
    <r>
      <rPr>
        <b/>
        <sz val="11"/>
        <color indexed="8"/>
        <rFont val="Arial Narrow"/>
        <family val="2"/>
      </rPr>
      <t>NIVEL DE CUMPLIMIENTO 100% SATISFACTORIO.</t>
    </r>
    <r>
      <rPr>
        <sz val="11"/>
        <color indexed="8"/>
        <rFont val="Arial Narrow"/>
        <family val="2"/>
      </rPr>
      <t xml:space="preserve"> </t>
    </r>
  </si>
  <si>
    <r>
      <t xml:space="preserve">Durante el primer semestre de 2016 fueron incapacitados un total de 16 funcionarios por concepto de lumbago y bronquitis lo que conllevo a que el FPS perdiera 747 horas perdidas. 
</t>
    </r>
    <r>
      <rPr>
        <b/>
        <sz val="11"/>
        <color indexed="8"/>
        <rFont val="Arial Narrow"/>
        <family val="2"/>
      </rPr>
      <t>NIVEL DE CUMPLIMIENTO 23% SATISFACTORIO.</t>
    </r>
  </si>
  <si>
    <r>
      <t xml:space="preserve">Durante el I semestre de 2016, se presentaron cinco (5) eventos de Accidentes de Trabajo, de los cuales se les realizo  Informe de Investigación, seguimiento y control a las  recomendaciones investigación incidentes y accidentes de trabajo a cada uno de ellos en el formato APGTHFO06.
Evidencias: TRD – 2107102- SISTEMA DE GESTIÓN DE LA SEGURIDAD Y SALUD EN EL TRABAJO- Investigación de Incidentes y Accidentes /2016.
</t>
    </r>
    <r>
      <rPr>
        <b/>
        <sz val="11"/>
        <color indexed="8"/>
        <rFont val="Arial Narrow"/>
        <family val="2"/>
      </rPr>
      <t>NIVEL DE CUMPLIMIENTO 100% SATISFACTORIO.</t>
    </r>
  </si>
  <si>
    <r>
      <t xml:space="preserve">Durante el I semestre de 2016 se ejecutaron 6 capacitaciones en seguridad y Salud en el Trabajo de las seis (6) programadas en el Plan de Capacitación del Sistema de Gestión de la Seguridad y Salud en trabajo, así:
1. Socialización procedimiento Inspección planeada de seguridad y capacitación en seguridad y salud en el trabajo en las ciudades Medellín, Cartagena, Barranquilla, Santa Marta y Cali.
2. Capacitación en uso, reposición y almacenamiento de elementos de protección personal.
3. Entrenamiento manejo de extintores.
4. Taller lúdico en manipulación de productos químicos con servicios generales.
5. Aplicación de encuesta de morbilidad sentida
6. Capacitación en ejecución en programa de orden y aseo.
Evidencias: </t>
    </r>
    <r>
      <rPr>
        <sz val="11"/>
        <color indexed="8"/>
        <rFont val="Arial Narrow"/>
        <family val="2"/>
      </rPr>
      <t xml:space="preserve">TRD – 2107102- SISTEMA DE GESTIÓN DE LA SEGURIDAD Y SALUD EN EL TRABAJO- Ejecución Plan de Salud  Ocupacional/2016.
</t>
    </r>
    <r>
      <rPr>
        <b/>
        <sz val="11"/>
        <color indexed="8"/>
        <rFont val="Arial Narrow"/>
        <family val="2"/>
      </rPr>
      <t>NIVEL DE CUMPLIMIENTO 100% SATISFACTORIO.</t>
    </r>
    <r>
      <rPr>
        <sz val="11"/>
        <color indexed="8"/>
        <rFont val="Arial Narrow"/>
        <family val="2"/>
      </rPr>
      <t xml:space="preserve">
</t>
    </r>
  </si>
  <si>
    <r>
      <t xml:space="preserve">Durante el Primer Semestre de 2016 se realizaron 309 Publicaciones en medios electronicos asi: Mes de Enero 60; Mes de Febrero 60, Mes de Marzo 68, Mes de Abril 38; Mes de Mayo 42; Mes de Junio 41. Evidencia que se encuentra en el correo interno publicaciones@fondo verificadas por Control Interno.
</t>
    </r>
    <r>
      <rPr>
        <b/>
        <sz val="11"/>
        <rFont val="Arial Narrow"/>
        <family val="2"/>
      </rPr>
      <t>NIVEL DE CUMPLIMIENTO 100% SATISFACTORIO.</t>
    </r>
  </si>
  <si>
    <r>
      <t xml:space="preserve">Durante el primer semestre de 2016 se programaron un total de 18 seguimientos de acuerdo al cronograma de la vigencia 2016 de los cuales presentaron observaciones al proceso Asistencia Juridica, Servicios de Salud y Talento Humano.
</t>
    </r>
    <r>
      <rPr>
        <b/>
        <sz val="11"/>
        <rFont val="Arial Narrow"/>
        <family val="2"/>
      </rPr>
      <t>NIVEL DE CUMPLIMIENTO 83% ACEPTABLE.</t>
    </r>
  </si>
  <si>
    <r>
      <t xml:space="preserve">Se evidencia la presentación  oportuna de los estados  financieros asi:   se  realizó con corte a Diciembre 2015,   el día 15/02/2016  a la  Contaduría General de la Nación   a través del  sistema  chip,  y con corte  a Marzo del 2016, presentado  el dia 28/04/2016 las evidencias en las  carpetas  GCO  4205301. 
</t>
    </r>
    <r>
      <rPr>
        <b/>
        <sz val="11"/>
        <rFont val="Arial Narrow"/>
        <family val="2"/>
      </rPr>
      <t>NIVEL DE CUMPLIMIENTO 100% SATISFACTORIO.</t>
    </r>
  </si>
  <si>
    <r>
      <t xml:space="preserve">Durante el II semestre de 2015 fueron tomadas un total de 108,169 fotocopias frente a 131,597 fotocopias sacadas en el primer semestre de 2016.
</t>
    </r>
    <r>
      <rPr>
        <b/>
        <sz val="11"/>
        <rFont val="Arial Narrow"/>
        <family val="2"/>
      </rPr>
      <t>NIVEL DE CUMPLIMIENTO 82% ACEPTABLE.</t>
    </r>
  </si>
  <si>
    <r>
      <t xml:space="preserve">Se evidencia cumplimiento de la programación realizada a la ciudad de Ibague en el cumplimiento de una comision el pasado 16/05/2016; asi mismo se realizo la prestación de 8 servicios a los funcionarios del FPS según correos electronicos recibidos.
</t>
    </r>
    <r>
      <rPr>
        <b/>
        <sz val="11"/>
        <rFont val="Arial Narrow"/>
        <family val="2"/>
      </rPr>
      <t>NIVEL DE CUMPLIMIENTO 100% SATISFACTORIO.</t>
    </r>
  </si>
  <si>
    <r>
      <t xml:space="preserve">Durante el primer semestre de 2016 fueron tramitados 207 servicios publicos de los cuales 2 fueron extemporaneos pertenecientes a la oficina de Buenaventura.
</t>
    </r>
    <r>
      <rPr>
        <b/>
        <sz val="11"/>
        <rFont val="Arial Narrow"/>
        <family val="2"/>
      </rPr>
      <t>NIVEL DE CUMPLIMIENTO 99% SATISFACTORIO.</t>
    </r>
  </si>
  <si>
    <r>
      <t xml:space="preserve">El desempeño del sistema integral según el cumplimiento de los indicadores estrategicos para el primer semestre es del 84%
</t>
    </r>
    <r>
      <rPr>
        <b/>
        <sz val="11"/>
        <rFont val="Arial Narrow"/>
        <family val="2"/>
      </rPr>
      <t>NIVEL DE CUMPLIMIENTO 84% ACEPTABLE</t>
    </r>
  </si>
  <si>
    <r>
      <t xml:space="preserve">Durante el I semestre de 2016, se presentaron cinco (5) eventos de Accidentes de Trabajo, de los cuales a uno se le realizó el Informe de Investigación, seguimiento y control a las  recomendaciones investigación incidentes y accidentes de trabajo.
Evidencias: TRD – 2107102- SISTEMA DE GESTIÓN DE LA SEGURIDAD Y SALUD EN EL TRABAJO- Investigación de Incidentes y Accidentes /2016.
</t>
    </r>
    <r>
      <rPr>
        <b/>
        <sz val="11"/>
        <color indexed="8"/>
        <rFont val="Arial Narrow"/>
        <family val="2"/>
      </rPr>
      <t>NIVEL DE CUMPLIMIENTO 20% INSATISFACTORIO.</t>
    </r>
  </si>
  <si>
    <r>
      <t xml:space="preserve">El Impacto de las capacitaciones desarrolladas durante el II semestre de 2015 fue del 92%; por cuanto  en 89 de las 97 encuestas aplicadas se manifestó tanto por los funcionarios que asistieron a las capacitaciones como por los jefes o coordinadores de los mismos, que se están aplicando los conocimientos o habilidades aprendidos durante las capacitaciones en sus puestos de trabajo. 
</t>
    </r>
    <r>
      <rPr>
        <b/>
        <sz val="11"/>
        <rFont val="Arial Narrow"/>
        <family val="2"/>
      </rPr>
      <t>NIVEL DE CUMPLIMIENTO 92% ACEPTABLE.</t>
    </r>
  </si>
</sst>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 numFmtId="193" formatCode="[$-1240A]&quot;$&quot;\ #,##0.00;\(&quot;$&quot;\ #,##0.00\)"/>
    <numFmt numFmtId="194" formatCode="0.0%"/>
    <numFmt numFmtId="195" formatCode="0.0"/>
    <numFmt numFmtId="196" formatCode="[$-240A]dddd\,\ dd&quot; de &quot;mmmm&quot; de &quot;yyyy"/>
    <numFmt numFmtId="197" formatCode="0.000%"/>
    <numFmt numFmtId="198" formatCode="0.0000%"/>
    <numFmt numFmtId="199" formatCode="0.00000%"/>
    <numFmt numFmtId="200" formatCode="0.000000%"/>
    <numFmt numFmtId="201" formatCode="0.0000000%"/>
    <numFmt numFmtId="202" formatCode="0.00000000%"/>
  </numFmts>
  <fonts count="52">
    <font>
      <sz val="11"/>
      <color theme="1"/>
      <name val="Calibri"/>
      <family val="2"/>
    </font>
    <font>
      <sz val="11"/>
      <color indexed="8"/>
      <name val="Calibri"/>
      <family val="2"/>
    </font>
    <font>
      <sz val="10"/>
      <name val="Arial"/>
      <family val="2"/>
    </font>
    <font>
      <b/>
      <sz val="12"/>
      <name val="Arial Narrow"/>
      <family val="2"/>
    </font>
    <font>
      <sz val="11"/>
      <name val="Arial Narrow"/>
      <family val="2"/>
    </font>
    <font>
      <sz val="11"/>
      <color indexed="8"/>
      <name val="Arial Narrow"/>
      <family val="2"/>
    </font>
    <font>
      <sz val="8"/>
      <name val="Calibri"/>
      <family val="2"/>
    </font>
    <font>
      <u val="single"/>
      <sz val="7.7"/>
      <color indexed="12"/>
      <name val="Calibri"/>
      <family val="2"/>
    </font>
    <font>
      <u val="single"/>
      <sz val="7.7"/>
      <color indexed="20"/>
      <name val="Calibri"/>
      <family val="2"/>
    </font>
    <font>
      <sz val="26"/>
      <color indexed="8"/>
      <name val="Calibri"/>
      <family val="2"/>
    </font>
    <font>
      <sz val="9"/>
      <color indexed="8"/>
      <name val="Bookman Old Style"/>
      <family val="1"/>
    </font>
    <font>
      <b/>
      <sz val="11"/>
      <name val="Arial Narrow"/>
      <family val="2"/>
    </font>
    <font>
      <b/>
      <sz val="11"/>
      <color indexed="9"/>
      <name val="Arial Narrow"/>
      <family val="2"/>
    </font>
    <font>
      <b/>
      <sz val="11"/>
      <name val="Bookman Old Style"/>
      <family val="1"/>
    </font>
    <font>
      <sz val="11"/>
      <name val="Bookman Old Style"/>
      <family val="1"/>
    </font>
    <font>
      <b/>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tint="0.04998999834060669"/>
      <name val="Arial Narrow"/>
      <family val="2"/>
    </font>
    <font>
      <sz val="9"/>
      <color theme="1"/>
      <name val="Calibri"/>
      <family val="2"/>
    </font>
    <font>
      <sz val="11"/>
      <color theme="1"/>
      <name val="Arial Narrow"/>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indexed="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43"/>
        <bgColor indexed="64"/>
      </patternFill>
    </fill>
    <fill>
      <patternFill patternType="solid">
        <fgColor rgb="FFCCFFCC"/>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82">
    <xf numFmtId="0" fontId="0" fillId="0" borderId="0" xfId="0" applyFont="1" applyAlignment="1">
      <alignment/>
    </xf>
    <xf numFmtId="0" fontId="0" fillId="32" borderId="10" xfId="0" applyFill="1" applyBorder="1" applyAlignment="1">
      <alignment/>
    </xf>
    <xf numFmtId="0" fontId="0" fillId="3" borderId="0" xfId="0" applyFill="1" applyAlignment="1">
      <alignment/>
    </xf>
    <xf numFmtId="0" fontId="0" fillId="18" borderId="10" xfId="0" applyFill="1" applyBorder="1" applyAlignment="1">
      <alignment/>
    </xf>
    <xf numFmtId="0" fontId="0" fillId="33" borderId="0" xfId="0" applyFill="1" applyAlignment="1">
      <alignment/>
    </xf>
    <xf numFmtId="0" fontId="9" fillId="0" borderId="0" xfId="0" applyFont="1" applyAlignment="1">
      <alignment/>
    </xf>
    <xf numFmtId="0" fontId="0" fillId="2" borderId="10" xfId="0" applyFill="1" applyBorder="1" applyAlignment="1">
      <alignment vertical="center"/>
    </xf>
    <xf numFmtId="0" fontId="0" fillId="34" borderId="10" xfId="0" applyFill="1" applyBorder="1" applyAlignment="1">
      <alignment vertical="center"/>
    </xf>
    <xf numFmtId="0" fontId="0" fillId="0" borderId="10" xfId="0" applyBorder="1" applyAlignment="1">
      <alignment/>
    </xf>
    <xf numFmtId="0" fontId="11" fillId="35"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justify" vertical="center" wrapText="1"/>
      <protection/>
    </xf>
    <xf numFmtId="0" fontId="11" fillId="9"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xf>
    <xf numFmtId="0" fontId="4" fillId="8" borderId="10"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xf>
    <xf numFmtId="9" fontId="4" fillId="8" borderId="10" xfId="0" applyNumberFormat="1" applyFont="1" applyFill="1" applyBorder="1" applyAlignment="1" applyProtection="1">
      <alignment horizontal="center" vertical="center"/>
      <protection/>
    </xf>
    <xf numFmtId="9" fontId="4" fillId="8"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protection/>
    </xf>
    <xf numFmtId="0" fontId="4" fillId="37" borderId="10" xfId="0" applyFont="1" applyFill="1" applyBorder="1" applyAlignment="1" applyProtection="1">
      <alignment horizontal="justify" vertical="center" wrapText="1"/>
      <protection/>
    </xf>
    <xf numFmtId="9" fontId="11" fillId="37" borderId="10"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4" borderId="10" xfId="94" applyFont="1" applyFill="1" applyBorder="1" applyAlignment="1" applyProtection="1">
      <alignment horizontal="center" vertical="center" wrapText="1"/>
      <protection/>
    </xf>
    <xf numFmtId="0" fontId="4" fillId="4" borderId="10" xfId="94" applyFont="1" applyFill="1" applyBorder="1" applyAlignment="1" applyProtection="1">
      <alignment horizontal="justify" vertical="center" wrapText="1"/>
      <protection/>
    </xf>
    <xf numFmtId="0" fontId="4" fillId="4" borderId="10" xfId="0" applyFont="1" applyFill="1" applyBorder="1" applyAlignment="1" applyProtection="1">
      <alignment horizontal="center" vertical="center"/>
      <protection/>
    </xf>
    <xf numFmtId="0" fontId="11" fillId="4" borderId="10"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9" fontId="4" fillId="38" borderId="10" xfId="0" applyNumberFormat="1"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4" fillId="38" borderId="10" xfId="94" applyFont="1" applyFill="1" applyBorder="1" applyAlignment="1" applyProtection="1">
      <alignment horizontal="center" vertical="center" wrapText="1"/>
      <protection/>
    </xf>
    <xf numFmtId="0" fontId="4" fillId="38" borderId="10" xfId="0" applyFont="1" applyFill="1" applyBorder="1" applyAlignment="1" applyProtection="1">
      <alignment horizontal="justify" vertical="center" wrapText="1"/>
      <protection/>
    </xf>
    <xf numFmtId="0" fontId="4" fillId="38" borderId="10" xfId="0" applyNumberFormat="1" applyFont="1" applyFill="1" applyBorder="1" applyAlignment="1" applyProtection="1">
      <alignment horizontal="center" vertical="center" wrapText="1"/>
      <protection/>
    </xf>
    <xf numFmtId="9" fontId="4" fillId="38" borderId="10" xfId="94" applyNumberFormat="1" applyFont="1" applyFill="1" applyBorder="1" applyAlignment="1" applyProtection="1">
      <alignment horizontal="center" vertical="center" wrapText="1"/>
      <protection/>
    </xf>
    <xf numFmtId="49" fontId="4"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9" fontId="11"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justify" vertical="center" wrapText="1"/>
      <protection/>
    </xf>
    <xf numFmtId="49" fontId="4" fillId="39" borderId="10" xfId="0" applyNumberFormat="1" applyFont="1" applyFill="1" applyBorder="1" applyAlignment="1" applyProtection="1">
      <alignment horizontal="justify" vertical="center" wrapText="1"/>
      <protection/>
    </xf>
    <xf numFmtId="9" fontId="4" fillId="39" borderId="10" xfId="0" applyNumberFormat="1"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protection/>
    </xf>
    <xf numFmtId="0" fontId="4" fillId="7" borderId="10" xfId="0" applyFont="1" applyFill="1" applyBorder="1" applyAlignment="1" applyProtection="1">
      <alignment horizontal="justify" vertical="center" wrapText="1"/>
      <protection/>
    </xf>
    <xf numFmtId="9" fontId="4" fillId="7" borderId="10" xfId="0" applyNumberFormat="1" applyFont="1" applyFill="1" applyBorder="1" applyAlignment="1" applyProtection="1">
      <alignment horizontal="center" vertical="center" wrapText="1"/>
      <protection/>
    </xf>
    <xf numFmtId="9" fontId="11" fillId="7" borderId="10" xfId="0" applyNumberFormat="1" applyFont="1" applyFill="1" applyBorder="1" applyAlignment="1" applyProtection="1">
      <alignment horizontal="center" vertical="center" wrapText="1"/>
      <protection/>
    </xf>
    <xf numFmtId="0" fontId="4" fillId="12" borderId="10" xfId="0" applyFont="1" applyFill="1" applyBorder="1" applyAlignment="1" applyProtection="1">
      <alignment horizontal="center" vertical="center" wrapText="1"/>
      <protection/>
    </xf>
    <xf numFmtId="49" fontId="4" fillId="12" borderId="10" xfId="0" applyNumberFormat="1" applyFont="1" applyFill="1" applyBorder="1" applyAlignment="1" applyProtection="1">
      <alignment horizontal="center" vertical="center"/>
      <protection/>
    </xf>
    <xf numFmtId="0" fontId="4" fillId="40" borderId="10" xfId="0" applyFont="1" applyFill="1" applyBorder="1" applyAlignment="1" applyProtection="1">
      <alignment horizontal="center" vertical="center" wrapText="1"/>
      <protection/>
    </xf>
    <xf numFmtId="0" fontId="4" fillId="40" borderId="10" xfId="0" applyFont="1" applyFill="1" applyBorder="1" applyAlignment="1" applyProtection="1">
      <alignment horizontal="justify" vertical="center" wrapText="1"/>
      <protection/>
    </xf>
    <xf numFmtId="9" fontId="4" fillId="40" borderId="10" xfId="0" applyNumberFormat="1"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wrapText="1"/>
      <protection/>
    </xf>
    <xf numFmtId="0" fontId="4" fillId="13" borderId="10" xfId="0" applyFont="1" applyFill="1" applyBorder="1" applyAlignment="1" applyProtection="1">
      <alignment horizontal="center" vertical="center" wrapText="1"/>
      <protection/>
    </xf>
    <xf numFmtId="9" fontId="4" fillId="13" borderId="10" xfId="0" applyNumberFormat="1" applyFont="1" applyFill="1" applyBorder="1" applyAlignment="1" applyProtection="1">
      <alignment horizontal="center" vertical="center" wrapText="1"/>
      <protection/>
    </xf>
    <xf numFmtId="0" fontId="4" fillId="13" borderId="10" xfId="0" applyFont="1" applyFill="1" applyBorder="1" applyAlignment="1" applyProtection="1">
      <alignment horizontal="justify" vertical="center" wrapText="1"/>
      <protection/>
    </xf>
    <xf numFmtId="0" fontId="11" fillId="13" borderId="10" xfId="0" applyFont="1" applyFill="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xf>
    <xf numFmtId="9" fontId="4" fillId="41" borderId="10" xfId="0" applyNumberFormat="1" applyFont="1" applyFill="1" applyBorder="1" applyAlignment="1" applyProtection="1">
      <alignment horizontal="center" vertical="center" wrapText="1"/>
      <protection/>
    </xf>
    <xf numFmtId="0" fontId="4" fillId="41" borderId="10" xfId="0" applyFont="1" applyFill="1" applyBorder="1" applyAlignment="1" applyProtection="1">
      <alignment horizontal="justify" vertical="center" wrapText="1"/>
      <protection/>
    </xf>
    <xf numFmtId="0" fontId="4" fillId="42" borderId="10" xfId="0" applyFont="1" applyFill="1" applyBorder="1" applyAlignment="1" applyProtection="1">
      <alignment horizontal="center" vertical="center" wrapText="1"/>
      <protection/>
    </xf>
    <xf numFmtId="0" fontId="4" fillId="42" borderId="10" xfId="0" applyFont="1" applyFill="1" applyBorder="1" applyAlignment="1" applyProtection="1">
      <alignment horizontal="justify" vertical="center" wrapText="1"/>
      <protection/>
    </xf>
    <xf numFmtId="0" fontId="11" fillId="41" borderId="10" xfId="0" applyFont="1" applyFill="1" applyBorder="1" applyAlignment="1" applyProtection="1">
      <alignment horizontal="center" vertical="center" wrapText="1"/>
      <protection/>
    </xf>
    <xf numFmtId="9" fontId="4" fillId="42" borderId="10" xfId="0" applyNumberFormat="1"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justify" vertical="center" wrapText="1"/>
      <protection/>
    </xf>
    <xf numFmtId="0" fontId="11" fillId="43" borderId="10" xfId="0"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center" vertical="center" wrapText="1"/>
      <protection/>
    </xf>
    <xf numFmtId="9" fontId="4" fillId="44"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justify" vertical="center" wrapText="1"/>
      <protection/>
    </xf>
    <xf numFmtId="0" fontId="11" fillId="44" borderId="10" xfId="0" applyFont="1" applyFill="1" applyBorder="1" applyAlignment="1" applyProtection="1">
      <alignment horizontal="center" vertical="center" wrapText="1"/>
      <protection/>
    </xf>
    <xf numFmtId="0" fontId="49" fillId="41" borderId="10" xfId="0" applyFont="1" applyFill="1" applyBorder="1" applyAlignment="1" applyProtection="1">
      <alignment horizontal="center" vertical="center" wrapText="1"/>
      <protection/>
    </xf>
    <xf numFmtId="0" fontId="0" fillId="0" borderId="0" xfId="0" applyAlignment="1" applyProtection="1">
      <alignment/>
      <protection/>
    </xf>
    <xf numFmtId="0" fontId="11" fillId="45" borderId="11" xfId="0" applyFont="1" applyFill="1" applyBorder="1" applyAlignment="1" applyProtection="1">
      <alignment horizontal="center" vertical="center" wrapText="1"/>
      <protection/>
    </xf>
    <xf numFmtId="3" fontId="11" fillId="45" borderId="10" xfId="0" applyNumberFormat="1" applyFont="1" applyFill="1" applyBorder="1" applyAlignment="1" applyProtection="1">
      <alignment horizontal="center" vertical="center" wrapText="1"/>
      <protection/>
    </xf>
    <xf numFmtId="9" fontId="11" fillId="45" borderId="10" xfId="104" applyFont="1" applyFill="1" applyBorder="1" applyAlignment="1" applyProtection="1">
      <alignment horizontal="center" vertical="center" wrapText="1"/>
      <protection/>
    </xf>
    <xf numFmtId="0" fontId="13" fillId="45"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protection/>
    </xf>
    <xf numFmtId="0" fontId="5" fillId="39" borderId="10" xfId="0" applyFont="1" applyFill="1" applyBorder="1" applyAlignment="1" applyProtection="1">
      <alignment horizontal="center" vertical="center" wrapText="1"/>
      <protection/>
    </xf>
    <xf numFmtId="9" fontId="4" fillId="39" borderId="10" xfId="104" applyFont="1" applyFill="1" applyBorder="1" applyAlignment="1" applyProtection="1">
      <alignment horizontal="center" vertical="center" wrapText="1"/>
      <protection/>
    </xf>
    <xf numFmtId="9" fontId="4" fillId="39" borderId="10" xfId="104" applyNumberFormat="1" applyFont="1" applyFill="1" applyBorder="1" applyAlignment="1" applyProtection="1">
      <alignment horizontal="center" vertical="center" wrapText="1"/>
      <protection/>
    </xf>
    <xf numFmtId="0" fontId="5" fillId="7" borderId="10" xfId="0" applyFont="1" applyFill="1" applyBorder="1" applyAlignment="1" applyProtection="1">
      <alignment horizontal="center" vertical="center"/>
      <protection/>
    </xf>
    <xf numFmtId="0" fontId="5" fillId="7" borderId="10" xfId="0" applyFont="1" applyFill="1" applyBorder="1" applyAlignment="1" applyProtection="1">
      <alignment horizontal="center" vertical="center" wrapText="1"/>
      <protection/>
    </xf>
    <xf numFmtId="9" fontId="4" fillId="7" borderId="10" xfId="104" applyFont="1" applyFill="1" applyBorder="1" applyAlignment="1" applyProtection="1">
      <alignment horizontal="center" vertical="center" wrapText="1"/>
      <protection/>
    </xf>
    <xf numFmtId="9" fontId="4" fillId="7" borderId="10" xfId="104" applyNumberFormat="1" applyFont="1" applyFill="1" applyBorder="1" applyAlignment="1" applyProtection="1">
      <alignment horizontal="center" vertical="center" wrapText="1"/>
      <protection/>
    </xf>
    <xf numFmtId="3" fontId="0" fillId="0" borderId="0" xfId="0" applyNumberFormat="1" applyAlignment="1" applyProtection="1">
      <alignment/>
      <protection/>
    </xf>
    <xf numFmtId="0" fontId="0" fillId="0" borderId="0" xfId="0" applyFont="1" applyAlignment="1" applyProtection="1">
      <alignment/>
      <protection/>
    </xf>
    <xf numFmtId="0" fontId="50" fillId="0" borderId="0" xfId="0" applyFont="1" applyAlignment="1" applyProtection="1">
      <alignment horizontal="justify" vertical="center" wrapText="1"/>
      <protection/>
    </xf>
    <xf numFmtId="0" fontId="10" fillId="0" borderId="0" xfId="0" applyFont="1" applyAlignment="1" applyProtection="1">
      <alignment/>
      <protection/>
    </xf>
    <xf numFmtId="0" fontId="4" fillId="8" borderId="10" xfId="0" applyFont="1" applyFill="1" applyBorder="1" applyAlignment="1" applyProtection="1">
      <alignment horizontal="center" vertical="center"/>
      <protection locked="0"/>
    </xf>
    <xf numFmtId="0" fontId="4" fillId="37"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9" fontId="4" fillId="37" borderId="10" xfId="0" applyNumberFormat="1"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38" borderId="10" xfId="0" applyNumberFormat="1" applyFont="1" applyFill="1" applyBorder="1" applyAlignment="1" applyProtection="1">
      <alignment horizontal="center" vertical="center" wrapText="1"/>
      <protection locked="0"/>
    </xf>
    <xf numFmtId="49" fontId="4" fillId="39" borderId="10" xfId="0" applyNumberFormat="1"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center" vertical="center" wrapText="1"/>
      <protection locked="0"/>
    </xf>
    <xf numFmtId="0" fontId="4" fillId="40" borderId="10" xfId="0" applyFont="1" applyFill="1" applyBorder="1" applyAlignment="1" applyProtection="1">
      <alignment horizontal="center" vertical="center" wrapText="1"/>
      <protection locked="0"/>
    </xf>
    <xf numFmtId="0" fontId="4" fillId="13" borderId="10" xfId="0" applyFont="1" applyFill="1" applyBorder="1" applyAlignment="1" applyProtection="1">
      <alignment horizontal="center" vertical="center" wrapText="1"/>
      <protection locked="0"/>
    </xf>
    <xf numFmtId="0" fontId="4" fillId="41" borderId="10" xfId="0" applyFont="1" applyFill="1" applyBorder="1" applyAlignment="1" applyProtection="1">
      <alignment horizontal="center" vertical="center" wrapText="1"/>
      <protection locked="0"/>
    </xf>
    <xf numFmtId="0" fontId="4" fillId="42" borderId="10" xfId="0" applyFont="1" applyFill="1" applyBorder="1" applyAlignment="1" applyProtection="1">
      <alignment horizontal="center" vertical="center" wrapText="1"/>
      <protection locked="0"/>
    </xf>
    <xf numFmtId="0" fontId="4" fillId="43" borderId="10" xfId="0" applyFont="1" applyFill="1" applyBorder="1" applyAlignment="1" applyProtection="1">
      <alignment horizontal="center" vertical="center" wrapText="1"/>
      <protection locked="0"/>
    </xf>
    <xf numFmtId="0" fontId="4" fillId="44" borderId="10"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justify" vertical="center"/>
      <protection locked="0"/>
    </xf>
    <xf numFmtId="9" fontId="4" fillId="37" borderId="10" xfId="0" applyNumberFormat="1"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locked="0"/>
    </xf>
    <xf numFmtId="0" fontId="4" fillId="13" borderId="10" xfId="0" applyFont="1" applyFill="1" applyBorder="1" applyAlignment="1" applyProtection="1">
      <alignment horizontal="justify" vertical="center" wrapText="1"/>
      <protection locked="0"/>
    </xf>
    <xf numFmtId="0" fontId="4" fillId="41" borderId="10" xfId="0" applyFont="1" applyFill="1" applyBorder="1" applyAlignment="1" applyProtection="1">
      <alignment horizontal="justify" vertical="center" wrapText="1"/>
      <protection locked="0"/>
    </xf>
    <xf numFmtId="0" fontId="4" fillId="43" borderId="10" xfId="0" applyFont="1" applyFill="1" applyBorder="1" applyAlignment="1" applyProtection="1">
      <alignment horizontal="justify" vertical="center" wrapText="1"/>
      <protection locked="0"/>
    </xf>
    <xf numFmtId="0" fontId="4" fillId="44" borderId="10" xfId="0" applyFont="1" applyFill="1" applyBorder="1" applyAlignment="1" applyProtection="1">
      <alignment horizontal="justify" vertical="center" wrapText="1"/>
      <protection locked="0"/>
    </xf>
    <xf numFmtId="0" fontId="4" fillId="9" borderId="10" xfId="0"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xf>
    <xf numFmtId="0" fontId="11" fillId="12" borderId="10" xfId="0"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wrapText="1"/>
      <protection/>
    </xf>
    <xf numFmtId="0" fontId="11" fillId="42" borderId="10" xfId="0" applyFont="1" applyFill="1" applyBorder="1" applyAlignment="1" applyProtection="1">
      <alignment horizontal="center" vertical="center" wrapText="1"/>
      <protection/>
    </xf>
    <xf numFmtId="0" fontId="14" fillId="10" borderId="10" xfId="0"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wrapText="1"/>
      <protection/>
    </xf>
    <xf numFmtId="9" fontId="4" fillId="46" borderId="10" xfId="0" applyNumberFormat="1"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protection/>
    </xf>
    <xf numFmtId="0" fontId="4" fillId="40" borderId="10" xfId="0" applyNumberFormat="1" applyFont="1" applyFill="1" applyBorder="1" applyAlignment="1" applyProtection="1">
      <alignment horizontal="center" vertical="center" wrapText="1"/>
      <protection/>
    </xf>
    <xf numFmtId="9" fontId="4" fillId="9" borderId="10"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justify" vertical="center" wrapText="1"/>
      <protection locked="0"/>
    </xf>
    <xf numFmtId="0" fontId="4" fillId="38" borderId="10" xfId="0" applyFont="1" applyFill="1" applyBorder="1" applyAlignment="1" applyProtection="1">
      <alignment horizontal="justify" vertical="center" wrapText="1"/>
      <protection locked="0"/>
    </xf>
    <xf numFmtId="0" fontId="51" fillId="12" borderId="10" xfId="0" applyFont="1" applyFill="1" applyBorder="1" applyAlignment="1" applyProtection="1">
      <alignment horizontal="justify" vertical="center" wrapText="1"/>
      <protection locked="0"/>
    </xf>
    <xf numFmtId="49" fontId="4" fillId="39" borderId="10" xfId="0" applyNumberFormat="1" applyFont="1" applyFill="1" applyBorder="1" applyAlignment="1" applyProtection="1">
      <alignment horizontal="justify" vertical="center" wrapText="1"/>
      <protection locked="0"/>
    </xf>
    <xf numFmtId="0" fontId="4" fillId="7" borderId="10" xfId="0" applyFont="1" applyFill="1" applyBorder="1" applyAlignment="1" applyProtection="1">
      <alignment horizontal="justify" vertical="center" wrapText="1"/>
      <protection locked="0"/>
    </xf>
    <xf numFmtId="0" fontId="4" fillId="40" borderId="10" xfId="0" applyFont="1" applyFill="1" applyBorder="1" applyAlignment="1" applyProtection="1">
      <alignment horizontal="justify" vertical="center" wrapText="1"/>
      <protection locked="0"/>
    </xf>
    <xf numFmtId="0" fontId="4" fillId="8" borderId="10" xfId="0" applyFont="1" applyFill="1" applyBorder="1" applyAlignment="1" applyProtection="1">
      <alignment horizontal="center" vertical="center" wrapText="1"/>
      <protection locked="0"/>
    </xf>
    <xf numFmtId="49" fontId="4" fillId="39" borderId="10" xfId="0" applyNumberFormat="1" applyFont="1" applyFill="1" applyBorder="1" applyAlignment="1" applyProtection="1">
      <alignment horizontal="center" vertical="center"/>
      <protection locked="0"/>
    </xf>
    <xf numFmtId="0" fontId="4" fillId="39" borderId="10"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0" fontId="4" fillId="12" borderId="10" xfId="0" applyFont="1" applyFill="1" applyBorder="1" applyAlignment="1" applyProtection="1">
      <alignment horizontal="center" vertical="center"/>
      <protection locked="0"/>
    </xf>
    <xf numFmtId="0" fontId="4" fillId="40" borderId="10" xfId="0" applyFont="1" applyFill="1" applyBorder="1" applyAlignment="1" applyProtection="1">
      <alignment horizontal="center" vertical="center"/>
      <protection locked="0"/>
    </xf>
    <xf numFmtId="0" fontId="4" fillId="9" borderId="10" xfId="0" applyFont="1" applyFill="1" applyBorder="1" applyAlignment="1" applyProtection="1">
      <alignment horizontal="center" vertical="center"/>
      <protection locked="0"/>
    </xf>
    <xf numFmtId="9" fontId="4" fillId="38" borderId="10" xfId="0" applyNumberFormat="1" applyFont="1" applyFill="1" applyBorder="1" applyAlignment="1" applyProtection="1">
      <alignment horizontal="center" vertical="center" wrapText="1"/>
      <protection locked="0"/>
    </xf>
    <xf numFmtId="0" fontId="4" fillId="8" borderId="10" xfId="0" applyFont="1" applyFill="1" applyBorder="1" applyAlignment="1" applyProtection="1">
      <alignment horizontal="justify" vertical="center" wrapText="1"/>
      <protection locked="0"/>
    </xf>
    <xf numFmtId="0" fontId="11" fillId="42" borderId="10" xfId="0" applyFont="1" applyFill="1" applyBorder="1" applyAlignment="1" applyProtection="1">
      <alignment horizontal="center" vertical="center" wrapText="1"/>
      <protection/>
    </xf>
    <xf numFmtId="0" fontId="11" fillId="45" borderId="11"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wrapText="1"/>
      <protection/>
    </xf>
    <xf numFmtId="0" fontId="11" fillId="47" borderId="10" xfId="73" applyFont="1" applyFill="1" applyBorder="1" applyAlignment="1" applyProtection="1">
      <alignment horizontal="center" vertical="center" wrapText="1"/>
      <protection/>
    </xf>
    <xf numFmtId="0" fontId="11" fillId="47" borderId="10" xfId="73" applyFont="1" applyFill="1" applyBorder="1" applyAlignment="1" applyProtection="1">
      <alignment horizontal="center" vertical="center"/>
      <protection/>
    </xf>
    <xf numFmtId="0" fontId="3" fillId="47" borderId="14" xfId="73" applyFont="1" applyFill="1" applyBorder="1" applyAlignment="1" applyProtection="1">
      <alignment horizontal="center" wrapText="1"/>
      <protection/>
    </xf>
    <xf numFmtId="0" fontId="3" fillId="47" borderId="15" xfId="73" applyFont="1" applyFill="1" applyBorder="1" applyAlignment="1" applyProtection="1">
      <alignment horizontal="center" wrapText="1"/>
      <protection/>
    </xf>
    <xf numFmtId="0" fontId="3" fillId="47" borderId="16" xfId="73" applyFont="1" applyFill="1" applyBorder="1" applyAlignment="1" applyProtection="1">
      <alignment horizontal="center" wrapText="1"/>
      <protection/>
    </xf>
    <xf numFmtId="0" fontId="3" fillId="47" borderId="17" xfId="73" applyFont="1" applyFill="1" applyBorder="1" applyAlignment="1" applyProtection="1">
      <alignment horizontal="center" wrapText="1"/>
      <protection/>
    </xf>
    <xf numFmtId="0" fontId="3" fillId="47" borderId="0" xfId="73" applyFont="1" applyFill="1" applyBorder="1" applyAlignment="1" applyProtection="1">
      <alignment horizontal="center" wrapText="1"/>
      <protection/>
    </xf>
    <xf numFmtId="0" fontId="3" fillId="47" borderId="18" xfId="73" applyFont="1" applyFill="1" applyBorder="1" applyAlignment="1" applyProtection="1">
      <alignment horizontal="center" wrapText="1"/>
      <protection/>
    </xf>
    <xf numFmtId="0" fontId="3" fillId="47" borderId="19" xfId="73" applyFont="1" applyFill="1" applyBorder="1" applyAlignment="1" applyProtection="1">
      <alignment horizontal="center" wrapText="1"/>
      <protection/>
    </xf>
    <xf numFmtId="0" fontId="3" fillId="47" borderId="20" xfId="73" applyFont="1" applyFill="1" applyBorder="1" applyAlignment="1" applyProtection="1">
      <alignment horizontal="center" wrapText="1"/>
      <protection/>
    </xf>
    <xf numFmtId="0" fontId="3" fillId="47" borderId="21" xfId="73" applyFont="1" applyFill="1" applyBorder="1" applyAlignment="1" applyProtection="1">
      <alignment horizontal="center" wrapText="1"/>
      <protection/>
    </xf>
    <xf numFmtId="0" fontId="11" fillId="47" borderId="11" xfId="73" applyFont="1" applyFill="1" applyBorder="1" applyAlignment="1" applyProtection="1">
      <alignment horizontal="center" vertical="center"/>
      <protection/>
    </xf>
    <xf numFmtId="0" fontId="11" fillId="47" borderId="12" xfId="73" applyFont="1" applyFill="1" applyBorder="1" applyAlignment="1" applyProtection="1">
      <alignment horizontal="center" vertical="center"/>
      <protection/>
    </xf>
    <xf numFmtId="0" fontId="11" fillId="47" borderId="13" xfId="73" applyFont="1" applyFill="1" applyBorder="1" applyAlignment="1" applyProtection="1">
      <alignment horizontal="center" vertical="center"/>
      <protection/>
    </xf>
    <xf numFmtId="0" fontId="3" fillId="47" borderId="11" xfId="73" applyFont="1" applyFill="1" applyBorder="1" applyAlignment="1" applyProtection="1">
      <alignment horizontal="center" vertical="center"/>
      <protection/>
    </xf>
    <xf numFmtId="0" fontId="3" fillId="47" borderId="12" xfId="73" applyFont="1" applyFill="1" applyBorder="1" applyAlignment="1" applyProtection="1">
      <alignment horizontal="center" vertical="center"/>
      <protection/>
    </xf>
    <xf numFmtId="0" fontId="3" fillId="47" borderId="13" xfId="73" applyFont="1" applyFill="1" applyBorder="1" applyAlignment="1" applyProtection="1">
      <alignment horizontal="center" vertical="center"/>
      <protection/>
    </xf>
    <xf numFmtId="0" fontId="3" fillId="47" borderId="14" xfId="73" applyFont="1" applyFill="1" applyBorder="1" applyAlignment="1" applyProtection="1">
      <alignment horizontal="center" vertical="center"/>
      <protection/>
    </xf>
    <xf numFmtId="0" fontId="3" fillId="47" borderId="15" xfId="73" applyFont="1" applyFill="1" applyBorder="1" applyAlignment="1" applyProtection="1">
      <alignment horizontal="center" vertical="center"/>
      <protection/>
    </xf>
    <xf numFmtId="0" fontId="3" fillId="47" borderId="16" xfId="73" applyFont="1" applyFill="1" applyBorder="1" applyAlignment="1" applyProtection="1">
      <alignment horizontal="center" vertical="center"/>
      <protection/>
    </xf>
    <xf numFmtId="0" fontId="3" fillId="47" borderId="19" xfId="73" applyFont="1" applyFill="1" applyBorder="1" applyAlignment="1" applyProtection="1">
      <alignment horizontal="center" vertical="center"/>
      <protection/>
    </xf>
    <xf numFmtId="0" fontId="3" fillId="47" borderId="20" xfId="73" applyFont="1" applyFill="1" applyBorder="1" applyAlignment="1" applyProtection="1">
      <alignment horizontal="center" vertical="center"/>
      <protection/>
    </xf>
    <xf numFmtId="0" fontId="3" fillId="47" borderId="21" xfId="73" applyFont="1" applyFill="1" applyBorder="1" applyAlignment="1" applyProtection="1">
      <alignment horizontal="center" vertical="center"/>
      <protection/>
    </xf>
    <xf numFmtId="0" fontId="0" fillId="33" borderId="0" xfId="0" applyFill="1" applyAlignment="1">
      <alignment horizontal="center"/>
    </xf>
    <xf numFmtId="0" fontId="0" fillId="35" borderId="10" xfId="0" applyFill="1" applyBorder="1" applyAlignment="1">
      <alignment horizontal="center" vertical="center"/>
    </xf>
    <xf numFmtId="0" fontId="0" fillId="4" borderId="10" xfId="0" applyFill="1" applyBorder="1" applyAlignment="1">
      <alignment horizontal="center"/>
    </xf>
    <xf numFmtId="0" fontId="0" fillId="48" borderId="10" xfId="0" applyFill="1" applyBorder="1" applyAlignment="1">
      <alignment horizontal="center"/>
    </xf>
    <xf numFmtId="0" fontId="0" fillId="3" borderId="10" xfId="0" applyFill="1" applyBorder="1" applyAlignment="1">
      <alignment horizontal="center"/>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2" borderId="10" xfId="0" applyFill="1" applyBorder="1" applyAlignment="1">
      <alignment horizontal="center"/>
    </xf>
    <xf numFmtId="0" fontId="0" fillId="49" borderId="10" xfId="0" applyFill="1" applyBorder="1" applyAlignment="1">
      <alignment horizontal="center" wrapText="1"/>
    </xf>
    <xf numFmtId="0" fontId="0" fillId="5" borderId="10" xfId="0" applyFill="1" applyBorder="1" applyAlignment="1">
      <alignment horizontal="center" wrapText="1"/>
    </xf>
    <xf numFmtId="0" fontId="0" fillId="10" borderId="10" xfId="0" applyFill="1" applyBorder="1" applyAlignment="1">
      <alignment horizontal="center" wrapText="1"/>
    </xf>
    <xf numFmtId="0" fontId="0" fillId="49" borderId="10" xfId="0" applyFill="1" applyBorder="1" applyAlignment="1">
      <alignment horizontal="center"/>
    </xf>
    <xf numFmtId="0" fontId="0" fillId="35" borderId="10" xfId="0"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15" xfId="79"/>
    <cellStyle name="Normal 2 2" xfId="80"/>
    <cellStyle name="Normal 2 3" xfId="81"/>
    <cellStyle name="Normal 2 4" xfId="82"/>
    <cellStyle name="Normal 2 5" xfId="83"/>
    <cellStyle name="Normal 2 6" xfId="84"/>
    <cellStyle name="Normal 2 7" xfId="85"/>
    <cellStyle name="Normal 2 8" xfId="86"/>
    <cellStyle name="Normal 2 9" xfId="87"/>
    <cellStyle name="Normal 3" xfId="88"/>
    <cellStyle name="Normal 4" xfId="89"/>
    <cellStyle name="Normal 5" xfId="90"/>
    <cellStyle name="Normal 6" xfId="91"/>
    <cellStyle name="Normal 7" xfId="92"/>
    <cellStyle name="Normal 8" xfId="93"/>
    <cellStyle name="Normal 9" xfId="94"/>
    <cellStyle name="Normal 9 2" xfId="95"/>
    <cellStyle name="Notas" xfId="96"/>
    <cellStyle name="Percent" xfId="97"/>
    <cellStyle name="Porcentual 10" xfId="98"/>
    <cellStyle name="Porcentual 11" xfId="99"/>
    <cellStyle name="Porcentual 12" xfId="100"/>
    <cellStyle name="Porcentual 13" xfId="101"/>
    <cellStyle name="Porcentual 14" xfId="102"/>
    <cellStyle name="Porcentual 15" xfId="103"/>
    <cellStyle name="Porcentual 2" xfId="104"/>
    <cellStyle name="Porcentual 2 2" xfId="105"/>
    <cellStyle name="Porcentual 3" xfId="106"/>
    <cellStyle name="Porcentual 4" xfId="107"/>
    <cellStyle name="Porcentual 5" xfId="108"/>
    <cellStyle name="Porcentual 6" xfId="109"/>
    <cellStyle name="Porcentual 7" xfId="110"/>
    <cellStyle name="Porcentual 8" xfId="111"/>
    <cellStyle name="Porcentual 9" xfId="112"/>
    <cellStyle name="Salida" xfId="113"/>
    <cellStyle name="Texto de advertencia" xfId="114"/>
    <cellStyle name="Texto explicativo" xfId="115"/>
    <cellStyle name="Título" xfId="116"/>
    <cellStyle name="Título 2" xfId="117"/>
    <cellStyle name="Título 3" xfId="118"/>
    <cellStyle name="Total" xfId="119"/>
  </cellStyles>
  <dxfs count="17">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1828800</xdr:colOff>
      <xdr:row>0</xdr:row>
      <xdr:rowOff>28575</xdr:rowOff>
    </xdr:from>
    <xdr:to>
      <xdr:col>22</xdr:col>
      <xdr:colOff>2590800</xdr:colOff>
      <xdr:row>2</xdr:row>
      <xdr:rowOff>314325</xdr:rowOff>
    </xdr:to>
    <xdr:pic>
      <xdr:nvPicPr>
        <xdr:cNvPr id="1" name="1 Imagen"/>
        <xdr:cNvPicPr preferRelativeResize="1">
          <a:picLocks noChangeAspect="1"/>
        </xdr:cNvPicPr>
      </xdr:nvPicPr>
      <xdr:blipFill>
        <a:blip r:embed="rId1"/>
        <a:srcRect l="7722" t="34483" r="7437" b="38160"/>
        <a:stretch>
          <a:fillRect/>
        </a:stretch>
      </xdr:blipFill>
      <xdr:spPr>
        <a:xfrm>
          <a:off x="32070675" y="28575"/>
          <a:ext cx="5419725" cy="1381125"/>
        </a:xfrm>
        <a:prstGeom prst="rect">
          <a:avLst/>
        </a:prstGeom>
        <a:noFill/>
        <a:ln w="9525" cmpd="sng">
          <a:noFill/>
        </a:ln>
      </xdr:spPr>
    </xdr:pic>
    <xdr:clientData/>
  </xdr:twoCellAnchor>
  <xdr:twoCellAnchor>
    <xdr:from>
      <xdr:col>1</xdr:col>
      <xdr:colOff>571500</xdr:colOff>
      <xdr:row>0</xdr:row>
      <xdr:rowOff>76200</xdr:rowOff>
    </xdr:from>
    <xdr:to>
      <xdr:col>3</xdr:col>
      <xdr:colOff>866775</xdr:colOff>
      <xdr:row>1</xdr:row>
      <xdr:rowOff>381000</xdr:rowOff>
    </xdr:to>
    <xdr:pic>
      <xdr:nvPicPr>
        <xdr:cNvPr id="2" name="Picture 267" descr="LOGOFPS1"/>
        <xdr:cNvPicPr preferRelativeResize="1">
          <a:picLocks noChangeAspect="1"/>
        </xdr:cNvPicPr>
      </xdr:nvPicPr>
      <xdr:blipFill>
        <a:blip r:embed="rId2"/>
        <a:stretch>
          <a:fillRect/>
        </a:stretch>
      </xdr:blipFill>
      <xdr:spPr>
        <a:xfrm>
          <a:off x="990600" y="76200"/>
          <a:ext cx="28479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3"/>
  <sheetViews>
    <sheetView tabSelected="1" zoomScale="60" zoomScaleNormal="60" zoomScalePageLayoutView="0" workbookViewId="0" topLeftCell="P1">
      <pane ySplit="6" topLeftCell="A18" activePane="bottomLeft" state="frozen"/>
      <selection pane="topLeft" activeCell="I1" sqref="I1"/>
      <selection pane="bottomLeft" activeCell="W18" sqref="W18"/>
    </sheetView>
  </sheetViews>
  <sheetFormatPr defaultColWidth="11.421875" defaultRowHeight="15"/>
  <cols>
    <col min="1" max="1" width="6.28125" style="75" customWidth="1"/>
    <col min="2" max="2" width="32.140625" style="75" customWidth="1"/>
    <col min="3" max="3" width="6.140625" style="75" customWidth="1"/>
    <col min="4" max="4" width="33.57421875" style="75" customWidth="1"/>
    <col min="5" max="5" width="25.140625" style="75" customWidth="1"/>
    <col min="6" max="6" width="18.140625" style="75" customWidth="1"/>
    <col min="7" max="7" width="14.140625" style="75" customWidth="1"/>
    <col min="8" max="8" width="36.7109375" style="75" customWidth="1"/>
    <col min="9" max="9" width="39.7109375" style="75" customWidth="1"/>
    <col min="10" max="10" width="17.8515625" style="75" customWidth="1"/>
    <col min="11" max="11" width="20.421875" style="75" customWidth="1"/>
    <col min="12" max="12" width="14.140625" style="75" customWidth="1"/>
    <col min="13" max="13" width="28.8515625" style="75" customWidth="1"/>
    <col min="14" max="14" width="13.7109375" style="75" customWidth="1"/>
    <col min="15" max="15" width="18.140625" style="75" customWidth="1"/>
    <col min="16" max="16" width="23.7109375" style="75" customWidth="1"/>
    <col min="17" max="17" width="20.00390625" style="75" customWidth="1"/>
    <col min="18" max="18" width="22.00390625" style="75" customWidth="1"/>
    <col min="19" max="19" width="17.140625" style="75" customWidth="1"/>
    <col min="20" max="20" width="18.421875" style="75" customWidth="1"/>
    <col min="21" max="21" width="27.140625" style="89" customWidth="1"/>
    <col min="22" max="22" width="69.8515625" style="90" customWidth="1"/>
    <col min="23" max="23" width="115.140625" style="91" customWidth="1"/>
    <col min="24" max="24" width="29.28125" style="91" customWidth="1"/>
    <col min="25" max="25" width="11.421875" style="75" customWidth="1"/>
    <col min="26" max="26" width="11.57421875" style="75" bestFit="1" customWidth="1"/>
    <col min="27" max="16384" width="11.421875" style="75" customWidth="1"/>
  </cols>
  <sheetData>
    <row r="1" spans="1:24" ht="48.75" customHeight="1">
      <c r="A1" s="147" t="s">
        <v>226</v>
      </c>
      <c r="B1" s="148"/>
      <c r="C1" s="148"/>
      <c r="D1" s="149"/>
      <c r="E1" s="159" t="s">
        <v>71</v>
      </c>
      <c r="F1" s="160"/>
      <c r="G1" s="160"/>
      <c r="H1" s="160"/>
      <c r="I1" s="160"/>
      <c r="J1" s="160"/>
      <c r="K1" s="160"/>
      <c r="L1" s="160"/>
      <c r="M1" s="160"/>
      <c r="N1" s="160"/>
      <c r="O1" s="160"/>
      <c r="P1" s="160"/>
      <c r="Q1" s="160"/>
      <c r="R1" s="160"/>
      <c r="S1" s="160"/>
      <c r="T1" s="160"/>
      <c r="U1" s="161"/>
      <c r="V1" s="145"/>
      <c r="W1" s="145"/>
      <c r="X1" s="145"/>
    </row>
    <row r="2" spans="1:24" ht="37.5" customHeight="1">
      <c r="A2" s="150"/>
      <c r="B2" s="151"/>
      <c r="C2" s="151"/>
      <c r="D2" s="152"/>
      <c r="E2" s="162" t="s">
        <v>24</v>
      </c>
      <c r="F2" s="163"/>
      <c r="G2" s="163"/>
      <c r="H2" s="163"/>
      <c r="I2" s="163"/>
      <c r="J2" s="163"/>
      <c r="K2" s="163"/>
      <c r="L2" s="163"/>
      <c r="M2" s="163"/>
      <c r="N2" s="163"/>
      <c r="O2" s="163"/>
      <c r="P2" s="163"/>
      <c r="Q2" s="163"/>
      <c r="R2" s="163"/>
      <c r="S2" s="163"/>
      <c r="T2" s="163"/>
      <c r="U2" s="164"/>
      <c r="V2" s="145"/>
      <c r="W2" s="145"/>
      <c r="X2" s="145"/>
    </row>
    <row r="3" spans="1:24" ht="37.5" customHeight="1">
      <c r="A3" s="153"/>
      <c r="B3" s="154"/>
      <c r="C3" s="154"/>
      <c r="D3" s="155"/>
      <c r="E3" s="165"/>
      <c r="F3" s="166"/>
      <c r="G3" s="166"/>
      <c r="H3" s="166"/>
      <c r="I3" s="166"/>
      <c r="J3" s="166"/>
      <c r="K3" s="166"/>
      <c r="L3" s="166"/>
      <c r="M3" s="166"/>
      <c r="N3" s="166"/>
      <c r="O3" s="166"/>
      <c r="P3" s="166"/>
      <c r="Q3" s="166"/>
      <c r="R3" s="166"/>
      <c r="S3" s="166"/>
      <c r="T3" s="166"/>
      <c r="U3" s="167"/>
      <c r="V3" s="145"/>
      <c r="W3" s="145"/>
      <c r="X3" s="145"/>
    </row>
    <row r="4" spans="1:24" ht="30" customHeight="1">
      <c r="A4" s="156" t="s">
        <v>69</v>
      </c>
      <c r="B4" s="157"/>
      <c r="C4" s="157"/>
      <c r="D4" s="158"/>
      <c r="E4" s="156" t="s">
        <v>26</v>
      </c>
      <c r="F4" s="157"/>
      <c r="G4" s="157"/>
      <c r="H4" s="158"/>
      <c r="I4" s="156" t="s">
        <v>70</v>
      </c>
      <c r="J4" s="157"/>
      <c r="K4" s="157"/>
      <c r="L4" s="157"/>
      <c r="M4" s="157"/>
      <c r="N4" s="157"/>
      <c r="O4" s="157"/>
      <c r="P4" s="157"/>
      <c r="Q4" s="157"/>
      <c r="R4" s="157"/>
      <c r="S4" s="157"/>
      <c r="T4" s="157"/>
      <c r="U4" s="158"/>
      <c r="V4" s="146" t="s">
        <v>25</v>
      </c>
      <c r="W4" s="146"/>
      <c r="X4" s="146"/>
    </row>
    <row r="5" spans="1:24" ht="23.25" customHeight="1">
      <c r="A5" s="141" t="s">
        <v>0</v>
      </c>
      <c r="B5" s="141"/>
      <c r="C5" s="141"/>
      <c r="D5" s="141"/>
      <c r="E5" s="141" t="s">
        <v>1</v>
      </c>
      <c r="F5" s="141"/>
      <c r="G5" s="141"/>
      <c r="H5" s="141"/>
      <c r="I5" s="141"/>
      <c r="J5" s="141"/>
      <c r="K5" s="141"/>
      <c r="L5" s="141"/>
      <c r="M5" s="141" t="s">
        <v>2</v>
      </c>
      <c r="N5" s="141"/>
      <c r="O5" s="141"/>
      <c r="P5" s="141"/>
      <c r="Q5" s="142" t="s">
        <v>3</v>
      </c>
      <c r="R5" s="143"/>
      <c r="S5" s="143"/>
      <c r="T5" s="143"/>
      <c r="U5" s="143"/>
      <c r="V5" s="143"/>
      <c r="W5" s="143"/>
      <c r="X5" s="144"/>
    </row>
    <row r="6" spans="1:24" ht="141.75" customHeight="1">
      <c r="A6" s="119" t="s">
        <v>4</v>
      </c>
      <c r="B6" s="119" t="s">
        <v>21</v>
      </c>
      <c r="C6" s="119" t="s">
        <v>4</v>
      </c>
      <c r="D6" s="119" t="s">
        <v>22</v>
      </c>
      <c r="E6" s="119" t="s">
        <v>23</v>
      </c>
      <c r="F6" s="119" t="s">
        <v>5</v>
      </c>
      <c r="G6" s="119" t="s">
        <v>6</v>
      </c>
      <c r="H6" s="119" t="s">
        <v>7</v>
      </c>
      <c r="I6" s="119" t="s">
        <v>8</v>
      </c>
      <c r="J6" s="119" t="s">
        <v>9</v>
      </c>
      <c r="K6" s="119" t="s">
        <v>10</v>
      </c>
      <c r="L6" s="119" t="s">
        <v>11</v>
      </c>
      <c r="M6" s="10" t="s">
        <v>12</v>
      </c>
      <c r="N6" s="11" t="s">
        <v>13</v>
      </c>
      <c r="O6" s="9" t="s">
        <v>14</v>
      </c>
      <c r="P6" s="12" t="s">
        <v>15</v>
      </c>
      <c r="Q6" s="77" t="s">
        <v>16</v>
      </c>
      <c r="R6" s="77" t="s">
        <v>17</v>
      </c>
      <c r="S6" s="78" t="s">
        <v>18</v>
      </c>
      <c r="T6" s="78" t="s">
        <v>129</v>
      </c>
      <c r="U6" s="119" t="s">
        <v>19</v>
      </c>
      <c r="V6" s="76" t="s">
        <v>20</v>
      </c>
      <c r="W6" s="79" t="s">
        <v>102</v>
      </c>
      <c r="X6" s="79" t="s">
        <v>103</v>
      </c>
    </row>
    <row r="7" spans="1:24" ht="165.75" customHeight="1">
      <c r="A7" s="16">
        <v>6</v>
      </c>
      <c r="B7" s="19" t="s">
        <v>130</v>
      </c>
      <c r="C7" s="16">
        <v>6.2</v>
      </c>
      <c r="D7" s="19" t="s">
        <v>145</v>
      </c>
      <c r="E7" s="17" t="s">
        <v>31</v>
      </c>
      <c r="F7" s="16" t="s">
        <v>33</v>
      </c>
      <c r="G7" s="16" t="s">
        <v>34</v>
      </c>
      <c r="H7" s="18" t="s">
        <v>74</v>
      </c>
      <c r="I7" s="17" t="s">
        <v>203</v>
      </c>
      <c r="J7" s="16" t="s">
        <v>126</v>
      </c>
      <c r="K7" s="16" t="s">
        <v>127</v>
      </c>
      <c r="L7" s="20">
        <v>0.9</v>
      </c>
      <c r="M7" s="21" t="s">
        <v>27</v>
      </c>
      <c r="N7" s="21" t="s">
        <v>28</v>
      </c>
      <c r="O7" s="21" t="s">
        <v>228</v>
      </c>
      <c r="P7" s="21" t="s">
        <v>227</v>
      </c>
      <c r="Q7" s="92" t="s">
        <v>243</v>
      </c>
      <c r="R7" s="92" t="s">
        <v>243</v>
      </c>
      <c r="S7" s="20" t="s">
        <v>243</v>
      </c>
      <c r="T7" s="20" t="s">
        <v>243</v>
      </c>
      <c r="U7" s="92" t="s">
        <v>243</v>
      </c>
      <c r="V7" s="92" t="s">
        <v>242</v>
      </c>
      <c r="W7" s="92" t="s">
        <v>243</v>
      </c>
      <c r="X7" s="92" t="s">
        <v>243</v>
      </c>
    </row>
    <row r="8" spans="1:24" ht="141.75" customHeight="1">
      <c r="A8" s="16">
        <v>3</v>
      </c>
      <c r="B8" s="19" t="s">
        <v>131</v>
      </c>
      <c r="C8" s="16">
        <v>3.8</v>
      </c>
      <c r="D8" s="19" t="s">
        <v>153</v>
      </c>
      <c r="E8" s="17" t="s">
        <v>31</v>
      </c>
      <c r="F8" s="16" t="s">
        <v>32</v>
      </c>
      <c r="G8" s="16" t="s">
        <v>170</v>
      </c>
      <c r="H8" s="18" t="s">
        <v>169</v>
      </c>
      <c r="I8" s="17" t="s">
        <v>171</v>
      </c>
      <c r="J8" s="16" t="s">
        <v>126</v>
      </c>
      <c r="K8" s="16" t="s">
        <v>127</v>
      </c>
      <c r="L8" s="20">
        <v>1</v>
      </c>
      <c r="M8" s="21" t="s">
        <v>27</v>
      </c>
      <c r="N8" s="21" t="s">
        <v>28</v>
      </c>
      <c r="O8" s="21" t="s">
        <v>29</v>
      </c>
      <c r="P8" s="21" t="s">
        <v>30</v>
      </c>
      <c r="Q8" s="92">
        <v>1</v>
      </c>
      <c r="R8" s="92">
        <v>1</v>
      </c>
      <c r="S8" s="20">
        <f>Q8/R8</f>
        <v>1</v>
      </c>
      <c r="T8" s="20">
        <f>(S8/L8)</f>
        <v>1</v>
      </c>
      <c r="U8" s="120" t="str">
        <f>IF(S8&gt;=95%,$P$6,IF(S8&gt;=70%,$O$6,IF(S8&gt;=50%,$N$6,IF(S8&lt;50%,$M$6,"ojo"))))</f>
        <v>SATISFACTORIO</v>
      </c>
      <c r="V8" s="108" t="s">
        <v>261</v>
      </c>
      <c r="W8" s="140" t="s">
        <v>271</v>
      </c>
      <c r="X8" s="132" t="s">
        <v>267</v>
      </c>
    </row>
    <row r="9" spans="1:24" ht="141.75" customHeight="1">
      <c r="A9" s="16">
        <v>5</v>
      </c>
      <c r="B9" s="19" t="s">
        <v>232</v>
      </c>
      <c r="C9" s="16">
        <v>5.2</v>
      </c>
      <c r="D9" s="19" t="s">
        <v>138</v>
      </c>
      <c r="E9" s="17" t="s">
        <v>31</v>
      </c>
      <c r="F9" s="16" t="s">
        <v>38</v>
      </c>
      <c r="G9" s="16" t="s">
        <v>230</v>
      </c>
      <c r="H9" s="18" t="s">
        <v>229</v>
      </c>
      <c r="I9" s="17" t="s">
        <v>231</v>
      </c>
      <c r="J9" s="16">
        <v>2</v>
      </c>
      <c r="K9" s="16" t="s">
        <v>127</v>
      </c>
      <c r="L9" s="20">
        <v>1</v>
      </c>
      <c r="M9" s="21" t="s">
        <v>27</v>
      </c>
      <c r="N9" s="21" t="s">
        <v>28</v>
      </c>
      <c r="O9" s="21" t="s">
        <v>29</v>
      </c>
      <c r="P9" s="21" t="s">
        <v>30</v>
      </c>
      <c r="Q9" s="92">
        <v>2</v>
      </c>
      <c r="R9" s="92">
        <v>2</v>
      </c>
      <c r="S9" s="20">
        <f>Q9/R9</f>
        <v>1</v>
      </c>
      <c r="T9" s="20">
        <f>(S9/L9)</f>
        <v>1</v>
      </c>
      <c r="U9" s="120" t="str">
        <f>IF(S9&gt;=95%,$P$6,IF(S9&gt;=70%,$O$6,IF(S9&gt;=50%,$N$6,IF(S9&lt;50%,$M$6,"ojo"))))</f>
        <v>SATISFACTORIO</v>
      </c>
      <c r="V9" s="108" t="s">
        <v>244</v>
      </c>
      <c r="W9" s="140" t="s">
        <v>272</v>
      </c>
      <c r="X9" s="132" t="s">
        <v>267</v>
      </c>
    </row>
    <row r="10" spans="1:24" ht="114.75" customHeight="1">
      <c r="A10" s="22">
        <v>3</v>
      </c>
      <c r="B10" s="24" t="s">
        <v>131</v>
      </c>
      <c r="C10" s="22">
        <v>3.9</v>
      </c>
      <c r="D10" s="24" t="s">
        <v>146</v>
      </c>
      <c r="E10" s="22" t="s">
        <v>104</v>
      </c>
      <c r="F10" s="23" t="s">
        <v>32</v>
      </c>
      <c r="G10" s="23" t="s">
        <v>147</v>
      </c>
      <c r="H10" s="25" t="s">
        <v>76</v>
      </c>
      <c r="I10" s="22" t="s">
        <v>204</v>
      </c>
      <c r="J10" s="23" t="s">
        <v>126</v>
      </c>
      <c r="K10" s="23" t="s">
        <v>128</v>
      </c>
      <c r="L10" s="23" t="s">
        <v>36</v>
      </c>
      <c r="M10" s="23" t="s">
        <v>27</v>
      </c>
      <c r="N10" s="22" t="s">
        <v>75</v>
      </c>
      <c r="O10" s="23" t="s">
        <v>29</v>
      </c>
      <c r="P10" s="22" t="s">
        <v>30</v>
      </c>
      <c r="Q10" s="93">
        <v>740</v>
      </c>
      <c r="R10" s="94">
        <v>1269</v>
      </c>
      <c r="S10" s="121">
        <f>Q10/R10</f>
        <v>0.5831363278171788</v>
      </c>
      <c r="T10" s="121">
        <f>(S10/L10)</f>
        <v>0.5831363278171788</v>
      </c>
      <c r="U10" s="120" t="str">
        <f aca="true" t="shared" si="0" ref="U10:U32">IF(S10&gt;=95%,$P$6,IF(S10&gt;=70%,$O$6,IF(S10&gt;=50%,$N$6,IF(S10&lt;50%,$M$6,"ojo"))))</f>
        <v>MINIMO</v>
      </c>
      <c r="V10" s="109" t="s">
        <v>238</v>
      </c>
      <c r="W10" s="109" t="s">
        <v>273</v>
      </c>
      <c r="X10" s="95" t="s">
        <v>267</v>
      </c>
    </row>
    <row r="11" spans="1:24" ht="112.5" customHeight="1">
      <c r="A11" s="26">
        <v>2</v>
      </c>
      <c r="B11" s="28" t="s">
        <v>148</v>
      </c>
      <c r="C11" s="26">
        <v>2.1</v>
      </c>
      <c r="D11" s="28" t="s">
        <v>149</v>
      </c>
      <c r="E11" s="27" t="s">
        <v>37</v>
      </c>
      <c r="F11" s="29" t="s">
        <v>32</v>
      </c>
      <c r="G11" s="29" t="s">
        <v>39</v>
      </c>
      <c r="H11" s="30" t="s">
        <v>132</v>
      </c>
      <c r="I11" s="27" t="s">
        <v>168</v>
      </c>
      <c r="J11" s="27" t="s">
        <v>126</v>
      </c>
      <c r="K11" s="26" t="s">
        <v>128</v>
      </c>
      <c r="L11" s="29" t="s">
        <v>35</v>
      </c>
      <c r="M11" s="26" t="s">
        <v>27</v>
      </c>
      <c r="N11" s="26" t="s">
        <v>28</v>
      </c>
      <c r="O11" s="26" t="s">
        <v>29</v>
      </c>
      <c r="P11" s="26" t="s">
        <v>30</v>
      </c>
      <c r="Q11" s="96">
        <v>26</v>
      </c>
      <c r="R11" s="96">
        <v>26</v>
      </c>
      <c r="S11" s="122">
        <f aca="true" t="shared" si="1" ref="S11:S17">Q11/R11</f>
        <v>1</v>
      </c>
      <c r="T11" s="122">
        <f>(S11/L11)</f>
        <v>1.0526315789473684</v>
      </c>
      <c r="U11" s="120" t="str">
        <f t="shared" si="0"/>
        <v>SATISFACTORIO</v>
      </c>
      <c r="V11" s="126" t="s">
        <v>240</v>
      </c>
      <c r="W11" s="126" t="s">
        <v>274</v>
      </c>
      <c r="X11" s="96" t="s">
        <v>267</v>
      </c>
    </row>
    <row r="12" spans="1:24" ht="113.25" customHeight="1">
      <c r="A12" s="31">
        <v>1</v>
      </c>
      <c r="B12" s="35" t="s">
        <v>150</v>
      </c>
      <c r="C12" s="36">
        <v>1.2</v>
      </c>
      <c r="D12" s="35" t="s">
        <v>133</v>
      </c>
      <c r="E12" s="34" t="s">
        <v>40</v>
      </c>
      <c r="F12" s="31" t="s">
        <v>32</v>
      </c>
      <c r="G12" s="31" t="s">
        <v>41</v>
      </c>
      <c r="H12" s="33" t="s">
        <v>72</v>
      </c>
      <c r="I12" s="31" t="s">
        <v>205</v>
      </c>
      <c r="J12" s="32" t="s">
        <v>126</v>
      </c>
      <c r="K12" s="31" t="s">
        <v>128</v>
      </c>
      <c r="L12" s="37">
        <v>0.95</v>
      </c>
      <c r="M12" s="31" t="s">
        <v>27</v>
      </c>
      <c r="N12" s="31" t="s">
        <v>28</v>
      </c>
      <c r="O12" s="31" t="s">
        <v>29</v>
      </c>
      <c r="P12" s="31" t="s">
        <v>30</v>
      </c>
      <c r="Q12" s="97">
        <v>16140</v>
      </c>
      <c r="R12" s="97">
        <v>16140</v>
      </c>
      <c r="S12" s="37">
        <f t="shared" si="1"/>
        <v>1</v>
      </c>
      <c r="T12" s="32">
        <f>(S12/L12)</f>
        <v>1.0526315789473684</v>
      </c>
      <c r="U12" s="120" t="str">
        <f t="shared" si="0"/>
        <v>SATISFACTORIO</v>
      </c>
      <c r="V12" s="127" t="s">
        <v>241</v>
      </c>
      <c r="W12" s="127" t="s">
        <v>275</v>
      </c>
      <c r="X12" s="139" t="s">
        <v>268</v>
      </c>
    </row>
    <row r="13" spans="1:24" ht="111.75" customHeight="1">
      <c r="A13" s="38">
        <v>5</v>
      </c>
      <c r="B13" s="42" t="s">
        <v>135</v>
      </c>
      <c r="C13" s="39">
        <v>5.3</v>
      </c>
      <c r="D13" s="41" t="s">
        <v>134</v>
      </c>
      <c r="E13" s="39" t="s">
        <v>42</v>
      </c>
      <c r="F13" s="38" t="s">
        <v>32</v>
      </c>
      <c r="G13" s="39" t="s">
        <v>43</v>
      </c>
      <c r="H13" s="40" t="s">
        <v>44</v>
      </c>
      <c r="I13" s="39" t="s">
        <v>177</v>
      </c>
      <c r="J13" s="39" t="s">
        <v>126</v>
      </c>
      <c r="K13" s="39" t="s">
        <v>127</v>
      </c>
      <c r="L13" s="43">
        <v>0.95</v>
      </c>
      <c r="M13" s="80" t="s">
        <v>27</v>
      </c>
      <c r="N13" s="81" t="s">
        <v>28</v>
      </c>
      <c r="O13" s="82" t="s">
        <v>29</v>
      </c>
      <c r="P13" s="83" t="s">
        <v>30</v>
      </c>
      <c r="Q13" s="98" t="s">
        <v>243</v>
      </c>
      <c r="R13" s="98" t="s">
        <v>243</v>
      </c>
      <c r="S13" s="98" t="s">
        <v>243</v>
      </c>
      <c r="T13" s="98" t="s">
        <v>243</v>
      </c>
      <c r="U13" s="98" t="s">
        <v>243</v>
      </c>
      <c r="V13" s="129" t="s">
        <v>250</v>
      </c>
      <c r="W13" s="133" t="s">
        <v>243</v>
      </c>
      <c r="X13" s="134" t="s">
        <v>243</v>
      </c>
    </row>
    <row r="14" spans="1:24" ht="162" customHeight="1">
      <c r="A14" s="44">
        <v>5</v>
      </c>
      <c r="B14" s="46" t="s">
        <v>135</v>
      </c>
      <c r="C14" s="44">
        <v>5.5</v>
      </c>
      <c r="D14" s="46" t="s">
        <v>151</v>
      </c>
      <c r="E14" s="44" t="s">
        <v>45</v>
      </c>
      <c r="F14" s="45" t="s">
        <v>38</v>
      </c>
      <c r="G14" s="44" t="s">
        <v>46</v>
      </c>
      <c r="H14" s="48" t="s">
        <v>110</v>
      </c>
      <c r="I14" s="44" t="s">
        <v>206</v>
      </c>
      <c r="J14" s="44" t="s">
        <v>126</v>
      </c>
      <c r="K14" s="44" t="s">
        <v>127</v>
      </c>
      <c r="L14" s="47">
        <v>1</v>
      </c>
      <c r="M14" s="84" t="s">
        <v>27</v>
      </c>
      <c r="N14" s="85" t="s">
        <v>28</v>
      </c>
      <c r="O14" s="86" t="s">
        <v>29</v>
      </c>
      <c r="P14" s="87" t="s">
        <v>30</v>
      </c>
      <c r="Q14" s="99" t="s">
        <v>243</v>
      </c>
      <c r="R14" s="99" t="s">
        <v>243</v>
      </c>
      <c r="S14" s="47" t="s">
        <v>243</v>
      </c>
      <c r="T14" s="47" t="s">
        <v>243</v>
      </c>
      <c r="U14" s="47" t="s">
        <v>243</v>
      </c>
      <c r="V14" s="130" t="s">
        <v>250</v>
      </c>
      <c r="W14" s="135" t="s">
        <v>243</v>
      </c>
      <c r="X14" s="135" t="s">
        <v>243</v>
      </c>
    </row>
    <row r="15" spans="1:24" ht="123.75" customHeight="1">
      <c r="A15" s="44">
        <v>3</v>
      </c>
      <c r="B15" s="46" t="s">
        <v>131</v>
      </c>
      <c r="C15" s="44">
        <v>3.7</v>
      </c>
      <c r="D15" s="46" t="s">
        <v>136</v>
      </c>
      <c r="E15" s="44" t="s">
        <v>45</v>
      </c>
      <c r="F15" s="45" t="s">
        <v>108</v>
      </c>
      <c r="G15" s="44" t="s">
        <v>47</v>
      </c>
      <c r="H15" s="48" t="s">
        <v>107</v>
      </c>
      <c r="I15" s="44" t="s">
        <v>207</v>
      </c>
      <c r="J15" s="44" t="s">
        <v>126</v>
      </c>
      <c r="K15" s="44" t="s">
        <v>128</v>
      </c>
      <c r="L15" s="47">
        <v>1</v>
      </c>
      <c r="M15" s="84" t="s">
        <v>27</v>
      </c>
      <c r="N15" s="85" t="s">
        <v>28</v>
      </c>
      <c r="O15" s="86" t="s">
        <v>29</v>
      </c>
      <c r="P15" s="87" t="s">
        <v>30</v>
      </c>
      <c r="Q15" s="99">
        <v>1</v>
      </c>
      <c r="R15" s="99">
        <v>1</v>
      </c>
      <c r="S15" s="47">
        <f>Q15/R15</f>
        <v>1</v>
      </c>
      <c r="T15" s="47">
        <f>(S15/L15)</f>
        <v>1</v>
      </c>
      <c r="U15" s="120" t="str">
        <f>IF(S15&gt;=95%,$P$6,IF(S15&gt;=70%,$O$6,IF(S15&gt;=50%,$N$6,IF(S15&lt;50%,$M$6,"ojo"))))</f>
        <v>SATISFACTORIO</v>
      </c>
      <c r="V15" s="130" t="s">
        <v>250</v>
      </c>
      <c r="W15" s="130" t="s">
        <v>294</v>
      </c>
      <c r="X15" s="99" t="s">
        <v>267</v>
      </c>
    </row>
    <row r="16" spans="1:24" ht="117.75" customHeight="1">
      <c r="A16" s="44">
        <v>3</v>
      </c>
      <c r="B16" s="46" t="s">
        <v>131</v>
      </c>
      <c r="C16" s="44">
        <v>3.11</v>
      </c>
      <c r="D16" s="46" t="s">
        <v>152</v>
      </c>
      <c r="E16" s="44" t="s">
        <v>45</v>
      </c>
      <c r="F16" s="45" t="s">
        <v>32</v>
      </c>
      <c r="G16" s="44" t="s">
        <v>48</v>
      </c>
      <c r="H16" s="48" t="s">
        <v>109</v>
      </c>
      <c r="I16" s="44" t="s">
        <v>208</v>
      </c>
      <c r="J16" s="44" t="s">
        <v>126</v>
      </c>
      <c r="K16" s="44" t="s">
        <v>128</v>
      </c>
      <c r="L16" s="47">
        <v>1</v>
      </c>
      <c r="M16" s="84" t="s">
        <v>27</v>
      </c>
      <c r="N16" s="85" t="s">
        <v>28</v>
      </c>
      <c r="O16" s="86" t="s">
        <v>29</v>
      </c>
      <c r="P16" s="87" t="s">
        <v>30</v>
      </c>
      <c r="Q16" s="99">
        <v>205</v>
      </c>
      <c r="R16" s="99">
        <v>207</v>
      </c>
      <c r="S16" s="47">
        <f t="shared" si="1"/>
        <v>0.9903381642512077</v>
      </c>
      <c r="T16" s="47">
        <f aca="true" t="shared" si="2" ref="T16:T32">(S16/L16)</f>
        <v>0.9903381642512077</v>
      </c>
      <c r="U16" s="120" t="str">
        <f t="shared" si="0"/>
        <v>SATISFACTORIO</v>
      </c>
      <c r="V16" s="130" t="s">
        <v>250</v>
      </c>
      <c r="W16" s="130" t="s">
        <v>295</v>
      </c>
      <c r="X16" s="99" t="s">
        <v>267</v>
      </c>
    </row>
    <row r="17" spans="1:24" ht="123.75" customHeight="1">
      <c r="A17" s="44">
        <v>3</v>
      </c>
      <c r="B17" s="46" t="s">
        <v>131</v>
      </c>
      <c r="C17" s="44">
        <v>3.8</v>
      </c>
      <c r="D17" s="46" t="s">
        <v>154</v>
      </c>
      <c r="E17" s="44" t="s">
        <v>45</v>
      </c>
      <c r="F17" s="45" t="s">
        <v>108</v>
      </c>
      <c r="G17" s="44" t="s">
        <v>114</v>
      </c>
      <c r="H17" s="48" t="s">
        <v>121</v>
      </c>
      <c r="I17" s="44" t="s">
        <v>209</v>
      </c>
      <c r="J17" s="44" t="s">
        <v>126</v>
      </c>
      <c r="K17" s="44" t="s">
        <v>128</v>
      </c>
      <c r="L17" s="47">
        <v>1</v>
      </c>
      <c r="M17" s="84" t="s">
        <v>27</v>
      </c>
      <c r="N17" s="85" t="s">
        <v>28</v>
      </c>
      <c r="O17" s="86" t="s">
        <v>29</v>
      </c>
      <c r="P17" s="87" t="s">
        <v>30</v>
      </c>
      <c r="Q17" s="99">
        <f>13553+12150+15058+21825+25793+19790</f>
        <v>108169</v>
      </c>
      <c r="R17" s="99">
        <f>14134+20379+20643+26187+25127+25127</f>
        <v>131597</v>
      </c>
      <c r="S17" s="47">
        <f t="shared" si="1"/>
        <v>0.8219716254929824</v>
      </c>
      <c r="T17" s="47">
        <f t="shared" si="2"/>
        <v>0.8219716254929824</v>
      </c>
      <c r="U17" s="120" t="str">
        <f t="shared" si="0"/>
        <v>ACEPTABLE</v>
      </c>
      <c r="V17" s="130" t="s">
        <v>250</v>
      </c>
      <c r="W17" s="130" t="s">
        <v>293</v>
      </c>
      <c r="X17" s="99" t="s">
        <v>267</v>
      </c>
    </row>
    <row r="18" spans="1:24" ht="168" customHeight="1">
      <c r="A18" s="49">
        <v>3</v>
      </c>
      <c r="B18" s="116" t="s">
        <v>178</v>
      </c>
      <c r="C18" s="50" t="s">
        <v>179</v>
      </c>
      <c r="D18" s="116" t="s">
        <v>180</v>
      </c>
      <c r="E18" s="49" t="s">
        <v>49</v>
      </c>
      <c r="F18" s="49" t="s">
        <v>33</v>
      </c>
      <c r="G18" s="50" t="s">
        <v>160</v>
      </c>
      <c r="H18" s="117" t="s">
        <v>181</v>
      </c>
      <c r="I18" s="49" t="s">
        <v>210</v>
      </c>
      <c r="J18" s="49" t="s">
        <v>126</v>
      </c>
      <c r="K18" s="50" t="s">
        <v>128</v>
      </c>
      <c r="L18" s="118">
        <v>1</v>
      </c>
      <c r="M18" s="49" t="s">
        <v>27</v>
      </c>
      <c r="N18" s="49" t="s">
        <v>28</v>
      </c>
      <c r="O18" s="50" t="s">
        <v>29</v>
      </c>
      <c r="P18" s="49" t="s">
        <v>30</v>
      </c>
      <c r="Q18" s="100">
        <v>89</v>
      </c>
      <c r="R18" s="100">
        <v>97</v>
      </c>
      <c r="S18" s="123">
        <f aca="true" t="shared" si="3" ref="S18:S43">Q18/R18</f>
        <v>0.9175257731958762</v>
      </c>
      <c r="T18" s="123">
        <f t="shared" si="2"/>
        <v>0.9175257731958762</v>
      </c>
      <c r="U18" s="120" t="str">
        <f t="shared" si="0"/>
        <v>ACEPTABLE</v>
      </c>
      <c r="V18" s="110" t="s">
        <v>252</v>
      </c>
      <c r="W18" s="110" t="s">
        <v>298</v>
      </c>
      <c r="X18" s="100" t="s">
        <v>267</v>
      </c>
    </row>
    <row r="19" spans="1:24" ht="117.75" customHeight="1">
      <c r="A19" s="49">
        <v>3</v>
      </c>
      <c r="B19" s="116" t="s">
        <v>178</v>
      </c>
      <c r="C19" s="50" t="s">
        <v>179</v>
      </c>
      <c r="D19" s="116" t="s">
        <v>136</v>
      </c>
      <c r="E19" s="49" t="s">
        <v>49</v>
      </c>
      <c r="F19" s="49" t="s">
        <v>38</v>
      </c>
      <c r="G19" s="50" t="s">
        <v>182</v>
      </c>
      <c r="H19" s="117" t="s">
        <v>183</v>
      </c>
      <c r="I19" s="49" t="s">
        <v>211</v>
      </c>
      <c r="J19" s="49" t="s">
        <v>137</v>
      </c>
      <c r="K19" s="50" t="s">
        <v>127</v>
      </c>
      <c r="L19" s="118">
        <v>1</v>
      </c>
      <c r="M19" s="49" t="s">
        <v>27</v>
      </c>
      <c r="N19" s="49" t="s">
        <v>28</v>
      </c>
      <c r="O19" s="50" t="s">
        <v>29</v>
      </c>
      <c r="P19" s="49" t="s">
        <v>30</v>
      </c>
      <c r="Q19" s="100" t="s">
        <v>243</v>
      </c>
      <c r="R19" s="100" t="s">
        <v>243</v>
      </c>
      <c r="S19" s="100" t="s">
        <v>243</v>
      </c>
      <c r="T19" s="100" t="s">
        <v>243</v>
      </c>
      <c r="U19" s="100" t="s">
        <v>243</v>
      </c>
      <c r="V19" s="100" t="s">
        <v>243</v>
      </c>
      <c r="W19" s="100" t="s">
        <v>243</v>
      </c>
      <c r="X19" s="100" t="s">
        <v>243</v>
      </c>
    </row>
    <row r="20" spans="1:24" ht="137.25" customHeight="1">
      <c r="A20" s="49">
        <v>3</v>
      </c>
      <c r="B20" s="116" t="s">
        <v>131</v>
      </c>
      <c r="C20" s="50" t="s">
        <v>184</v>
      </c>
      <c r="D20" s="116" t="s">
        <v>136</v>
      </c>
      <c r="E20" s="49" t="s">
        <v>49</v>
      </c>
      <c r="F20" s="49" t="s">
        <v>38</v>
      </c>
      <c r="G20" s="50" t="s">
        <v>185</v>
      </c>
      <c r="H20" s="117" t="s">
        <v>186</v>
      </c>
      <c r="I20" s="49" t="s">
        <v>187</v>
      </c>
      <c r="J20" s="49" t="s">
        <v>126</v>
      </c>
      <c r="K20" s="50" t="s">
        <v>127</v>
      </c>
      <c r="L20" s="118">
        <v>1</v>
      </c>
      <c r="M20" s="49" t="s">
        <v>27</v>
      </c>
      <c r="N20" s="49" t="s">
        <v>28</v>
      </c>
      <c r="O20" s="50" t="s">
        <v>29</v>
      </c>
      <c r="P20" s="49" t="s">
        <v>30</v>
      </c>
      <c r="Q20" s="100">
        <v>53</v>
      </c>
      <c r="R20" s="100">
        <v>53</v>
      </c>
      <c r="S20" s="123">
        <f t="shared" si="3"/>
        <v>1</v>
      </c>
      <c r="T20" s="123">
        <f t="shared" si="2"/>
        <v>1</v>
      </c>
      <c r="U20" s="120" t="str">
        <f t="shared" si="0"/>
        <v>SATISFACTORIO</v>
      </c>
      <c r="V20" s="128" t="s">
        <v>253</v>
      </c>
      <c r="W20" s="128" t="s">
        <v>286</v>
      </c>
      <c r="X20" s="100" t="s">
        <v>267</v>
      </c>
    </row>
    <row r="21" spans="1:24" ht="161.25" customHeight="1">
      <c r="A21" s="49">
        <v>3</v>
      </c>
      <c r="B21" s="116" t="s">
        <v>131</v>
      </c>
      <c r="C21" s="50" t="s">
        <v>188</v>
      </c>
      <c r="D21" s="116" t="s">
        <v>189</v>
      </c>
      <c r="E21" s="49" t="s">
        <v>49</v>
      </c>
      <c r="F21" s="49" t="s">
        <v>32</v>
      </c>
      <c r="G21" s="50" t="s">
        <v>190</v>
      </c>
      <c r="H21" s="117" t="s">
        <v>191</v>
      </c>
      <c r="I21" s="49" t="s">
        <v>212</v>
      </c>
      <c r="J21" s="49" t="s">
        <v>126</v>
      </c>
      <c r="K21" s="50" t="s">
        <v>127</v>
      </c>
      <c r="L21" s="118">
        <v>1</v>
      </c>
      <c r="M21" s="49" t="s">
        <v>27</v>
      </c>
      <c r="N21" s="49" t="s">
        <v>28</v>
      </c>
      <c r="O21" s="50" t="s">
        <v>29</v>
      </c>
      <c r="P21" s="49" t="s">
        <v>30</v>
      </c>
      <c r="Q21" s="100" t="s">
        <v>243</v>
      </c>
      <c r="R21" s="100" t="s">
        <v>243</v>
      </c>
      <c r="S21" s="100" t="s">
        <v>243</v>
      </c>
      <c r="T21" s="100" t="s">
        <v>243</v>
      </c>
      <c r="U21" s="100" t="s">
        <v>243</v>
      </c>
      <c r="V21" s="128" t="s">
        <v>254</v>
      </c>
      <c r="W21" s="100" t="s">
        <v>243</v>
      </c>
      <c r="X21" s="100" t="s">
        <v>243</v>
      </c>
    </row>
    <row r="22" spans="1:24" ht="250.5" customHeight="1">
      <c r="A22" s="49">
        <v>3</v>
      </c>
      <c r="B22" s="116" t="s">
        <v>131</v>
      </c>
      <c r="C22" s="50" t="s">
        <v>188</v>
      </c>
      <c r="D22" s="116" t="s">
        <v>189</v>
      </c>
      <c r="E22" s="49" t="s">
        <v>49</v>
      </c>
      <c r="F22" s="49" t="s">
        <v>33</v>
      </c>
      <c r="G22" s="50" t="s">
        <v>192</v>
      </c>
      <c r="H22" s="117" t="s">
        <v>193</v>
      </c>
      <c r="I22" s="49" t="s">
        <v>213</v>
      </c>
      <c r="J22" s="49" t="s">
        <v>126</v>
      </c>
      <c r="K22" s="50" t="s">
        <v>128</v>
      </c>
      <c r="L22" s="118">
        <v>1</v>
      </c>
      <c r="M22" s="49" t="s">
        <v>27</v>
      </c>
      <c r="N22" s="49" t="s">
        <v>28</v>
      </c>
      <c r="O22" s="50" t="s">
        <v>29</v>
      </c>
      <c r="P22" s="49" t="s">
        <v>30</v>
      </c>
      <c r="Q22" s="100">
        <v>1</v>
      </c>
      <c r="R22" s="100">
        <v>5</v>
      </c>
      <c r="S22" s="123">
        <f>Q22/R22</f>
        <v>0.2</v>
      </c>
      <c r="T22" s="123">
        <f>(S22/L22)</f>
        <v>0.2</v>
      </c>
      <c r="U22" s="120" t="str">
        <f>IF(S22&gt;=95%,$P$6,IF(S22&gt;=70%,$O$6,IF(S22&gt;=50%,$N$6,IF(S22&lt;50%,$M$6,"ojo"))))</f>
        <v>INSATISFACTORIO</v>
      </c>
      <c r="V22" s="128" t="s">
        <v>255</v>
      </c>
      <c r="W22" s="128" t="s">
        <v>297</v>
      </c>
      <c r="X22" s="100" t="s">
        <v>267</v>
      </c>
    </row>
    <row r="23" spans="1:24" ht="132.75" customHeight="1">
      <c r="A23" s="49">
        <v>3</v>
      </c>
      <c r="B23" s="116" t="s">
        <v>131</v>
      </c>
      <c r="C23" s="50" t="s">
        <v>188</v>
      </c>
      <c r="D23" s="116" t="s">
        <v>189</v>
      </c>
      <c r="E23" s="49" t="s">
        <v>49</v>
      </c>
      <c r="F23" s="49" t="s">
        <v>38</v>
      </c>
      <c r="G23" s="50" t="s">
        <v>194</v>
      </c>
      <c r="H23" s="117" t="s">
        <v>195</v>
      </c>
      <c r="I23" s="49" t="s">
        <v>214</v>
      </c>
      <c r="J23" s="49" t="s">
        <v>126</v>
      </c>
      <c r="K23" s="50" t="s">
        <v>196</v>
      </c>
      <c r="L23" s="118">
        <v>1</v>
      </c>
      <c r="M23" s="49" t="s">
        <v>222</v>
      </c>
      <c r="N23" s="49" t="s">
        <v>223</v>
      </c>
      <c r="O23" s="50" t="s">
        <v>224</v>
      </c>
      <c r="P23" s="49" t="s">
        <v>225</v>
      </c>
      <c r="Q23" s="100">
        <v>16</v>
      </c>
      <c r="R23" s="100">
        <v>70</v>
      </c>
      <c r="S23" s="123">
        <f>Q23/R23</f>
        <v>0.22857142857142856</v>
      </c>
      <c r="T23" s="123">
        <f>(S23/L23)</f>
        <v>0.22857142857142856</v>
      </c>
      <c r="U23" s="120" t="str">
        <f>IF(S23&lt;=25%,$P$6,IF(S23&lt;=50%,$O$6,IF(S23&lt;=75%,$N$6,IF(S23&gt;75%,$M$6,"ojo"))))</f>
        <v>SATISFACTORIO</v>
      </c>
      <c r="V23" s="128" t="s">
        <v>254</v>
      </c>
      <c r="W23" s="128" t="s">
        <v>287</v>
      </c>
      <c r="X23" s="100" t="s">
        <v>267</v>
      </c>
    </row>
    <row r="24" spans="1:24" ht="135.75" customHeight="1">
      <c r="A24" s="49">
        <v>3</v>
      </c>
      <c r="B24" s="116" t="s">
        <v>131</v>
      </c>
      <c r="C24" s="50" t="s">
        <v>188</v>
      </c>
      <c r="D24" s="116" t="s">
        <v>189</v>
      </c>
      <c r="E24" s="49" t="s">
        <v>49</v>
      </c>
      <c r="F24" s="49" t="s">
        <v>32</v>
      </c>
      <c r="G24" s="50" t="s">
        <v>197</v>
      </c>
      <c r="H24" s="117" t="s">
        <v>198</v>
      </c>
      <c r="I24" s="49" t="s">
        <v>215</v>
      </c>
      <c r="J24" s="49" t="s">
        <v>126</v>
      </c>
      <c r="K24" s="50" t="s">
        <v>128</v>
      </c>
      <c r="L24" s="118">
        <v>1</v>
      </c>
      <c r="M24" s="49" t="s">
        <v>27</v>
      </c>
      <c r="N24" s="49" t="s">
        <v>28</v>
      </c>
      <c r="O24" s="50" t="s">
        <v>29</v>
      </c>
      <c r="P24" s="49" t="s">
        <v>30</v>
      </c>
      <c r="Q24" s="100">
        <v>5</v>
      </c>
      <c r="R24" s="100">
        <v>5</v>
      </c>
      <c r="S24" s="123">
        <f t="shared" si="3"/>
        <v>1</v>
      </c>
      <c r="T24" s="123">
        <f t="shared" si="2"/>
        <v>1</v>
      </c>
      <c r="U24" s="120" t="str">
        <f t="shared" si="0"/>
        <v>SATISFACTORIO</v>
      </c>
      <c r="V24" s="128" t="s">
        <v>257</v>
      </c>
      <c r="W24" s="128" t="s">
        <v>288</v>
      </c>
      <c r="X24" s="100" t="s">
        <v>267</v>
      </c>
    </row>
    <row r="25" spans="1:24" ht="310.5" customHeight="1">
      <c r="A25" s="49">
        <v>3</v>
      </c>
      <c r="B25" s="116" t="s">
        <v>131</v>
      </c>
      <c r="C25" s="50" t="s">
        <v>188</v>
      </c>
      <c r="D25" s="116" t="s">
        <v>189</v>
      </c>
      <c r="E25" s="49" t="s">
        <v>49</v>
      </c>
      <c r="F25" s="49" t="s">
        <v>32</v>
      </c>
      <c r="G25" s="50" t="s">
        <v>199</v>
      </c>
      <c r="H25" s="117" t="s">
        <v>200</v>
      </c>
      <c r="I25" s="49" t="s">
        <v>216</v>
      </c>
      <c r="J25" s="49" t="s">
        <v>126</v>
      </c>
      <c r="K25" s="50" t="s">
        <v>128</v>
      </c>
      <c r="L25" s="118">
        <v>1</v>
      </c>
      <c r="M25" s="49" t="s">
        <v>27</v>
      </c>
      <c r="N25" s="49" t="s">
        <v>28</v>
      </c>
      <c r="O25" s="50" t="s">
        <v>29</v>
      </c>
      <c r="P25" s="49" t="s">
        <v>30</v>
      </c>
      <c r="Q25" s="100">
        <v>6</v>
      </c>
      <c r="R25" s="100">
        <v>6</v>
      </c>
      <c r="S25" s="123">
        <f t="shared" si="3"/>
        <v>1</v>
      </c>
      <c r="T25" s="123">
        <f t="shared" si="2"/>
        <v>1</v>
      </c>
      <c r="U25" s="120" t="str">
        <f t="shared" si="0"/>
        <v>SATISFACTORIO</v>
      </c>
      <c r="V25" s="128" t="s">
        <v>258</v>
      </c>
      <c r="W25" s="128" t="s">
        <v>289</v>
      </c>
      <c r="X25" s="100" t="s">
        <v>267</v>
      </c>
    </row>
    <row r="26" spans="1:24" ht="99.75" customHeight="1">
      <c r="A26" s="49">
        <v>3</v>
      </c>
      <c r="B26" s="116" t="s">
        <v>131</v>
      </c>
      <c r="C26" s="50" t="s">
        <v>188</v>
      </c>
      <c r="D26" s="116" t="s">
        <v>189</v>
      </c>
      <c r="E26" s="49" t="s">
        <v>49</v>
      </c>
      <c r="F26" s="49" t="s">
        <v>38</v>
      </c>
      <c r="G26" s="50" t="s">
        <v>201</v>
      </c>
      <c r="H26" s="117" t="s">
        <v>202</v>
      </c>
      <c r="I26" s="49" t="s">
        <v>217</v>
      </c>
      <c r="J26" s="49" t="s">
        <v>126</v>
      </c>
      <c r="K26" s="50" t="s">
        <v>127</v>
      </c>
      <c r="L26" s="118">
        <v>1</v>
      </c>
      <c r="M26" s="49" t="s">
        <v>27</v>
      </c>
      <c r="N26" s="49" t="s">
        <v>28</v>
      </c>
      <c r="O26" s="50" t="s">
        <v>29</v>
      </c>
      <c r="P26" s="49" t="s">
        <v>30</v>
      </c>
      <c r="Q26" s="100" t="s">
        <v>243</v>
      </c>
      <c r="R26" s="100" t="s">
        <v>243</v>
      </c>
      <c r="S26" s="100" t="s">
        <v>243</v>
      </c>
      <c r="T26" s="100" t="s">
        <v>243</v>
      </c>
      <c r="U26" s="100" t="s">
        <v>243</v>
      </c>
      <c r="V26" s="128" t="s">
        <v>256</v>
      </c>
      <c r="W26" s="136" t="s">
        <v>243</v>
      </c>
      <c r="X26" s="136" t="s">
        <v>243</v>
      </c>
    </row>
    <row r="27" spans="1:24" ht="106.5" customHeight="1">
      <c r="A27" s="51">
        <v>5</v>
      </c>
      <c r="B27" s="52" t="s">
        <v>155</v>
      </c>
      <c r="C27" s="51">
        <v>5.2</v>
      </c>
      <c r="D27" s="52" t="s">
        <v>138</v>
      </c>
      <c r="E27" s="51" t="s">
        <v>116</v>
      </c>
      <c r="F27" s="51" t="s">
        <v>32</v>
      </c>
      <c r="G27" s="51" t="s">
        <v>50</v>
      </c>
      <c r="H27" s="54" t="s">
        <v>67</v>
      </c>
      <c r="I27" s="51" t="s">
        <v>139</v>
      </c>
      <c r="J27" s="51" t="s">
        <v>126</v>
      </c>
      <c r="K27" s="51" t="s">
        <v>127</v>
      </c>
      <c r="L27" s="53">
        <v>0.95</v>
      </c>
      <c r="M27" s="51" t="s">
        <v>27</v>
      </c>
      <c r="N27" s="51" t="s">
        <v>28</v>
      </c>
      <c r="O27" s="51" t="s">
        <v>29</v>
      </c>
      <c r="P27" s="51" t="s">
        <v>30</v>
      </c>
      <c r="Q27" s="101" t="s">
        <v>243</v>
      </c>
      <c r="R27" s="101" t="s">
        <v>243</v>
      </c>
      <c r="S27" s="53" t="s">
        <v>243</v>
      </c>
      <c r="T27" s="124" t="s">
        <v>243</v>
      </c>
      <c r="U27" s="101" t="s">
        <v>243</v>
      </c>
      <c r="V27" s="131" t="s">
        <v>262</v>
      </c>
      <c r="W27" s="137" t="s">
        <v>243</v>
      </c>
      <c r="X27" s="137" t="s">
        <v>243</v>
      </c>
    </row>
    <row r="28" spans="1:24" ht="102.75" customHeight="1">
      <c r="A28" s="51">
        <v>5</v>
      </c>
      <c r="B28" s="52" t="s">
        <v>135</v>
      </c>
      <c r="C28" s="51">
        <v>5.2</v>
      </c>
      <c r="D28" s="52" t="s">
        <v>138</v>
      </c>
      <c r="E28" s="51" t="s">
        <v>116</v>
      </c>
      <c r="F28" s="51" t="s">
        <v>32</v>
      </c>
      <c r="G28" s="51" t="s">
        <v>51</v>
      </c>
      <c r="H28" s="54" t="s">
        <v>68</v>
      </c>
      <c r="I28" s="51" t="s">
        <v>140</v>
      </c>
      <c r="J28" s="51" t="s">
        <v>126</v>
      </c>
      <c r="K28" s="51" t="s">
        <v>127</v>
      </c>
      <c r="L28" s="53">
        <v>0.95</v>
      </c>
      <c r="M28" s="51" t="s">
        <v>27</v>
      </c>
      <c r="N28" s="51" t="s">
        <v>28</v>
      </c>
      <c r="O28" s="51" t="s">
        <v>29</v>
      </c>
      <c r="P28" s="51" t="s">
        <v>30</v>
      </c>
      <c r="Q28" s="101" t="s">
        <v>243</v>
      </c>
      <c r="R28" s="101" t="s">
        <v>243</v>
      </c>
      <c r="S28" s="53" t="s">
        <v>243</v>
      </c>
      <c r="T28" s="124" t="s">
        <v>243</v>
      </c>
      <c r="U28" s="101" t="s">
        <v>243</v>
      </c>
      <c r="V28" s="131" t="s">
        <v>262</v>
      </c>
      <c r="W28" s="137" t="s">
        <v>243</v>
      </c>
      <c r="X28" s="137" t="s">
        <v>243</v>
      </c>
    </row>
    <row r="29" spans="1:24" ht="201" customHeight="1">
      <c r="A29" s="51">
        <v>5</v>
      </c>
      <c r="B29" s="52" t="s">
        <v>135</v>
      </c>
      <c r="C29" s="51">
        <v>5.1</v>
      </c>
      <c r="D29" s="52" t="s">
        <v>156</v>
      </c>
      <c r="E29" s="51" t="s">
        <v>115</v>
      </c>
      <c r="F29" s="51" t="s">
        <v>175</v>
      </c>
      <c r="G29" s="51" t="s">
        <v>52</v>
      </c>
      <c r="H29" s="54" t="s">
        <v>117</v>
      </c>
      <c r="I29" s="51" t="s">
        <v>141</v>
      </c>
      <c r="J29" s="51" t="s">
        <v>126</v>
      </c>
      <c r="K29" s="51" t="s">
        <v>128</v>
      </c>
      <c r="L29" s="53">
        <v>0.95</v>
      </c>
      <c r="M29" s="51" t="s">
        <v>27</v>
      </c>
      <c r="N29" s="51" t="s">
        <v>28</v>
      </c>
      <c r="O29" s="51" t="s">
        <v>29</v>
      </c>
      <c r="P29" s="51" t="s">
        <v>30</v>
      </c>
      <c r="Q29" s="101">
        <f>81596414+155725425+291324222+259152757+299787108+208080369+218495361+239904005+126176174+194857372</f>
        <v>2075099207</v>
      </c>
      <c r="R29" s="101">
        <f>124869889+164006088+317380809+274632041+321279732+210543456+231508306+255891041+126451318+206105937</f>
        <v>2232668617</v>
      </c>
      <c r="S29" s="53">
        <f t="shared" si="3"/>
        <v>0.9294255274606209</v>
      </c>
      <c r="T29" s="53">
        <f t="shared" si="2"/>
        <v>0.9783426604848642</v>
      </c>
      <c r="U29" s="120" t="str">
        <f t="shared" si="0"/>
        <v>ACEPTABLE</v>
      </c>
      <c r="V29" s="131" t="s">
        <v>263</v>
      </c>
      <c r="W29" s="131" t="s">
        <v>276</v>
      </c>
      <c r="X29" s="101" t="s">
        <v>267</v>
      </c>
    </row>
    <row r="30" spans="1:24" ht="138.75" customHeight="1">
      <c r="A30" s="51">
        <v>5</v>
      </c>
      <c r="B30" s="52" t="s">
        <v>135</v>
      </c>
      <c r="C30" s="51">
        <v>5.1</v>
      </c>
      <c r="D30" s="52" t="s">
        <v>156</v>
      </c>
      <c r="E30" s="51" t="s">
        <v>115</v>
      </c>
      <c r="F30" s="51" t="s">
        <v>175</v>
      </c>
      <c r="G30" s="51" t="s">
        <v>53</v>
      </c>
      <c r="H30" s="54" t="s">
        <v>118</v>
      </c>
      <c r="I30" s="51" t="s">
        <v>142</v>
      </c>
      <c r="J30" s="51" t="s">
        <v>126</v>
      </c>
      <c r="K30" s="51" t="s">
        <v>128</v>
      </c>
      <c r="L30" s="53">
        <v>0.9</v>
      </c>
      <c r="M30" s="51" t="s">
        <v>27</v>
      </c>
      <c r="N30" s="51" t="s">
        <v>28</v>
      </c>
      <c r="O30" s="51" t="s">
        <v>228</v>
      </c>
      <c r="P30" s="51" t="s">
        <v>227</v>
      </c>
      <c r="Q30" s="101">
        <f>1413932+7130250+112724+12465565+201459774+34166042+27975550+56501980+16770787+68202886</f>
        <v>426199490</v>
      </c>
      <c r="R30" s="101">
        <f>3884850+7713150+112727+12531088+210359955+35089799+29664368+58560325+17373787+78123292</f>
        <v>453413341</v>
      </c>
      <c r="S30" s="53">
        <f t="shared" si="3"/>
        <v>0.9399800390963794</v>
      </c>
      <c r="T30" s="53">
        <f t="shared" si="2"/>
        <v>1.0444222656626438</v>
      </c>
      <c r="U30" s="120" t="str">
        <f>IF(S30&gt;=90%,$P$6,IF(S30&gt;=70%,$O$6,IF(S30&gt;=50%,$N$6,IF(S30&lt;50%,$M$6,"ojo"))))</f>
        <v>SATISFACTORIO</v>
      </c>
      <c r="V30" s="131" t="s">
        <v>264</v>
      </c>
      <c r="W30" s="131" t="s">
        <v>277</v>
      </c>
      <c r="X30" s="101" t="s">
        <v>267</v>
      </c>
    </row>
    <row r="31" spans="1:24" ht="131.25" customHeight="1">
      <c r="A31" s="51">
        <v>5</v>
      </c>
      <c r="B31" s="52" t="s">
        <v>135</v>
      </c>
      <c r="C31" s="51">
        <v>5.1</v>
      </c>
      <c r="D31" s="52" t="s">
        <v>156</v>
      </c>
      <c r="E31" s="51" t="s">
        <v>115</v>
      </c>
      <c r="F31" s="51" t="s">
        <v>175</v>
      </c>
      <c r="G31" s="51" t="s">
        <v>120</v>
      </c>
      <c r="H31" s="54" t="s">
        <v>119</v>
      </c>
      <c r="I31" s="51" t="s">
        <v>142</v>
      </c>
      <c r="J31" s="51" t="s">
        <v>126</v>
      </c>
      <c r="K31" s="51" t="s">
        <v>128</v>
      </c>
      <c r="L31" s="53">
        <v>0.95</v>
      </c>
      <c r="M31" s="51" t="s">
        <v>27</v>
      </c>
      <c r="N31" s="51" t="s">
        <v>28</v>
      </c>
      <c r="O31" s="51" t="s">
        <v>29</v>
      </c>
      <c r="P31" s="51" t="s">
        <v>30</v>
      </c>
      <c r="Q31" s="101">
        <f>20707263966+20858788547+7192847112+20707263966+6964762488+21461990662+8558437631+21423339890+6983371348</f>
        <v>134858065610</v>
      </c>
      <c r="R31" s="101">
        <f>20707263966+20883400531+7285584000+20707263967+6964762488+21543186934+8993418560+21702617397+7477006529</f>
        <v>136264504372</v>
      </c>
      <c r="S31" s="53">
        <f t="shared" si="3"/>
        <v>0.9896786124274856</v>
      </c>
      <c r="T31" s="53">
        <f t="shared" si="2"/>
        <v>1.0417669604499848</v>
      </c>
      <c r="U31" s="120" t="str">
        <f t="shared" si="0"/>
        <v>SATISFACTORIO</v>
      </c>
      <c r="V31" s="131" t="s">
        <v>265</v>
      </c>
      <c r="W31" s="131" t="s">
        <v>278</v>
      </c>
      <c r="X31" s="101" t="s">
        <v>267</v>
      </c>
    </row>
    <row r="32" spans="1:24" ht="96.75" customHeight="1">
      <c r="A32" s="51">
        <v>3</v>
      </c>
      <c r="B32" s="52" t="s">
        <v>131</v>
      </c>
      <c r="C32" s="51">
        <v>3.8</v>
      </c>
      <c r="D32" s="52" t="s">
        <v>153</v>
      </c>
      <c r="E32" s="51" t="s">
        <v>122</v>
      </c>
      <c r="F32" s="51" t="s">
        <v>32</v>
      </c>
      <c r="G32" s="51" t="s">
        <v>123</v>
      </c>
      <c r="H32" s="54" t="s">
        <v>157</v>
      </c>
      <c r="I32" s="51" t="s">
        <v>124</v>
      </c>
      <c r="J32" s="51">
        <v>1</v>
      </c>
      <c r="K32" s="51" t="s">
        <v>128</v>
      </c>
      <c r="L32" s="53">
        <v>1</v>
      </c>
      <c r="M32" s="51" t="s">
        <v>27</v>
      </c>
      <c r="N32" s="51" t="s">
        <v>28</v>
      </c>
      <c r="O32" s="51" t="s">
        <v>29</v>
      </c>
      <c r="P32" s="51" t="s">
        <v>30</v>
      </c>
      <c r="Q32" s="101">
        <v>2</v>
      </c>
      <c r="R32" s="101">
        <v>2</v>
      </c>
      <c r="S32" s="53">
        <f t="shared" si="3"/>
        <v>1</v>
      </c>
      <c r="T32" s="53">
        <f t="shared" si="2"/>
        <v>1</v>
      </c>
      <c r="U32" s="120" t="str">
        <f t="shared" si="0"/>
        <v>SATISFACTORIO</v>
      </c>
      <c r="V32" s="131" t="s">
        <v>266</v>
      </c>
      <c r="W32" s="131" t="s">
        <v>292</v>
      </c>
      <c r="X32" s="101" t="s">
        <v>267</v>
      </c>
    </row>
    <row r="33" spans="1:25" ht="202.5" customHeight="1">
      <c r="A33" s="55">
        <v>3</v>
      </c>
      <c r="B33" s="57" t="s">
        <v>131</v>
      </c>
      <c r="C33" s="55">
        <v>3.8</v>
      </c>
      <c r="D33" s="57" t="s">
        <v>153</v>
      </c>
      <c r="E33" s="55" t="s">
        <v>54</v>
      </c>
      <c r="F33" s="55" t="s">
        <v>32</v>
      </c>
      <c r="G33" s="55" t="s">
        <v>55</v>
      </c>
      <c r="H33" s="58" t="s">
        <v>77</v>
      </c>
      <c r="I33" s="55" t="s">
        <v>143</v>
      </c>
      <c r="J33" s="55" t="s">
        <v>126</v>
      </c>
      <c r="K33" s="55" t="s">
        <v>128</v>
      </c>
      <c r="L33" s="56">
        <v>0.95</v>
      </c>
      <c r="M33" s="55" t="s">
        <v>27</v>
      </c>
      <c r="N33" s="55" t="s">
        <v>28</v>
      </c>
      <c r="O33" s="55" t="s">
        <v>29</v>
      </c>
      <c r="P33" s="55" t="s">
        <v>30</v>
      </c>
      <c r="Q33" s="102" t="s">
        <v>243</v>
      </c>
      <c r="R33" s="102" t="s">
        <v>243</v>
      </c>
      <c r="S33" s="56" t="s">
        <v>243</v>
      </c>
      <c r="T33" s="56" t="s">
        <v>243</v>
      </c>
      <c r="U33" s="56" t="s">
        <v>243</v>
      </c>
      <c r="V33" s="111" t="s">
        <v>245</v>
      </c>
      <c r="W33" s="111" t="s">
        <v>270</v>
      </c>
      <c r="X33" s="102" t="s">
        <v>267</v>
      </c>
      <c r="Y33" s="88"/>
    </row>
    <row r="34" spans="1:24" ht="201.75" customHeight="1">
      <c r="A34" s="59">
        <v>3</v>
      </c>
      <c r="B34" s="61" t="s">
        <v>131</v>
      </c>
      <c r="C34" s="59">
        <v>3.4</v>
      </c>
      <c r="D34" s="61" t="s">
        <v>158</v>
      </c>
      <c r="E34" s="59" t="s">
        <v>56</v>
      </c>
      <c r="F34" s="59" t="s">
        <v>32</v>
      </c>
      <c r="G34" s="59" t="s">
        <v>101</v>
      </c>
      <c r="H34" s="64" t="s">
        <v>112</v>
      </c>
      <c r="I34" s="59" t="s">
        <v>218</v>
      </c>
      <c r="J34" s="59" t="s">
        <v>126</v>
      </c>
      <c r="K34" s="59" t="s">
        <v>128</v>
      </c>
      <c r="L34" s="60">
        <v>1</v>
      </c>
      <c r="M34" s="59" t="s">
        <v>27</v>
      </c>
      <c r="N34" s="59" t="s">
        <v>28</v>
      </c>
      <c r="O34" s="59" t="s">
        <v>29</v>
      </c>
      <c r="P34" s="59" t="s">
        <v>30</v>
      </c>
      <c r="Q34" s="103">
        <v>104</v>
      </c>
      <c r="R34" s="103">
        <v>104</v>
      </c>
      <c r="S34" s="60">
        <f t="shared" si="3"/>
        <v>1</v>
      </c>
      <c r="T34" s="60">
        <f>S34/L34</f>
        <v>1</v>
      </c>
      <c r="U34" s="120" t="str">
        <f aca="true" t="shared" si="4" ref="U34:U43">IF(S34&gt;=95%,$P$6,IF(S34&gt;=70%,$O$6,IF(S34&gt;=50%,$N$6,IF(S34&lt;50%,$M$6,"ojo"))))</f>
        <v>SATISFACTORIO</v>
      </c>
      <c r="V34" s="112" t="s">
        <v>247</v>
      </c>
      <c r="W34" s="112" t="s">
        <v>279</v>
      </c>
      <c r="X34" s="103" t="s">
        <v>267</v>
      </c>
    </row>
    <row r="35" spans="1:24" ht="187.5" customHeight="1">
      <c r="A35" s="59">
        <v>3</v>
      </c>
      <c r="B35" s="61" t="s">
        <v>131</v>
      </c>
      <c r="C35" s="59">
        <v>3.3</v>
      </c>
      <c r="D35" s="61" t="s">
        <v>159</v>
      </c>
      <c r="E35" s="59" t="s">
        <v>56</v>
      </c>
      <c r="F35" s="74" t="s">
        <v>32</v>
      </c>
      <c r="G35" s="59" t="s">
        <v>73</v>
      </c>
      <c r="H35" s="64" t="s">
        <v>111</v>
      </c>
      <c r="I35" s="74" t="s">
        <v>219</v>
      </c>
      <c r="J35" s="59" t="s">
        <v>126</v>
      </c>
      <c r="K35" s="59" t="s">
        <v>128</v>
      </c>
      <c r="L35" s="60">
        <v>1</v>
      </c>
      <c r="M35" s="59" t="s">
        <v>27</v>
      </c>
      <c r="N35" s="59" t="s">
        <v>28</v>
      </c>
      <c r="O35" s="59" t="s">
        <v>29</v>
      </c>
      <c r="P35" s="59" t="s">
        <v>30</v>
      </c>
      <c r="Q35" s="103">
        <v>208</v>
      </c>
      <c r="R35" s="103">
        <v>208</v>
      </c>
      <c r="S35" s="60">
        <f t="shared" si="3"/>
        <v>1</v>
      </c>
      <c r="T35" s="60">
        <f>S35/L35</f>
        <v>1</v>
      </c>
      <c r="U35" s="120" t="str">
        <f t="shared" si="4"/>
        <v>SATISFACTORIO</v>
      </c>
      <c r="V35" s="112" t="s">
        <v>248</v>
      </c>
      <c r="W35" s="112" t="s">
        <v>280</v>
      </c>
      <c r="X35" s="103" t="s">
        <v>267</v>
      </c>
    </row>
    <row r="36" spans="1:24" ht="134.25" customHeight="1">
      <c r="A36" s="59">
        <v>4</v>
      </c>
      <c r="B36" s="61" t="s">
        <v>161</v>
      </c>
      <c r="C36" s="59">
        <v>4.3</v>
      </c>
      <c r="D36" s="61" t="s">
        <v>162</v>
      </c>
      <c r="E36" s="59" t="s">
        <v>56</v>
      </c>
      <c r="F36" s="74" t="s">
        <v>32</v>
      </c>
      <c r="G36" s="59" t="s">
        <v>174</v>
      </c>
      <c r="H36" s="64" t="s">
        <v>172</v>
      </c>
      <c r="I36" s="59" t="s">
        <v>173</v>
      </c>
      <c r="J36" s="59" t="s">
        <v>126</v>
      </c>
      <c r="K36" s="59" t="s">
        <v>128</v>
      </c>
      <c r="L36" s="60">
        <v>1</v>
      </c>
      <c r="M36" s="59" t="s">
        <v>27</v>
      </c>
      <c r="N36" s="59" t="s">
        <v>28</v>
      </c>
      <c r="O36" s="59" t="s">
        <v>29</v>
      </c>
      <c r="P36" s="59" t="s">
        <v>30</v>
      </c>
      <c r="Q36" s="103">
        <v>13</v>
      </c>
      <c r="R36" s="103">
        <v>13</v>
      </c>
      <c r="S36" s="60">
        <f t="shared" si="3"/>
        <v>1</v>
      </c>
      <c r="T36" s="60">
        <f>S36/L36</f>
        <v>1</v>
      </c>
      <c r="U36" s="120" t="str">
        <f t="shared" si="4"/>
        <v>SATISFACTORIO</v>
      </c>
      <c r="V36" s="112" t="s">
        <v>249</v>
      </c>
      <c r="W36" s="112" t="s">
        <v>281</v>
      </c>
      <c r="X36" s="103" t="s">
        <v>267</v>
      </c>
    </row>
    <row r="37" spans="1:24" ht="180" customHeight="1">
      <c r="A37" s="62">
        <v>4</v>
      </c>
      <c r="B37" s="63" t="s">
        <v>161</v>
      </c>
      <c r="C37" s="62">
        <v>4.3</v>
      </c>
      <c r="D37" s="63" t="s">
        <v>162</v>
      </c>
      <c r="E37" s="62" t="s">
        <v>57</v>
      </c>
      <c r="F37" s="62" t="s">
        <v>58</v>
      </c>
      <c r="G37" s="62" t="s">
        <v>59</v>
      </c>
      <c r="H37" s="119" t="s">
        <v>105</v>
      </c>
      <c r="I37" s="62" t="s">
        <v>176</v>
      </c>
      <c r="J37" s="62" t="s">
        <v>126</v>
      </c>
      <c r="K37" s="62" t="s">
        <v>128</v>
      </c>
      <c r="L37" s="65">
        <v>1</v>
      </c>
      <c r="M37" s="62" t="s">
        <v>27</v>
      </c>
      <c r="N37" s="62" t="s">
        <v>28</v>
      </c>
      <c r="O37" s="62" t="s">
        <v>29</v>
      </c>
      <c r="P37" s="62" t="s">
        <v>30</v>
      </c>
      <c r="Q37" s="104">
        <v>15</v>
      </c>
      <c r="R37" s="104">
        <v>18</v>
      </c>
      <c r="S37" s="65">
        <f t="shared" si="3"/>
        <v>0.8333333333333334</v>
      </c>
      <c r="T37" s="65">
        <f>S37/L37</f>
        <v>0.8333333333333334</v>
      </c>
      <c r="U37" s="120" t="str">
        <f t="shared" si="4"/>
        <v>ACEPTABLE</v>
      </c>
      <c r="V37" s="63" t="s">
        <v>251</v>
      </c>
      <c r="W37" s="63" t="s">
        <v>291</v>
      </c>
      <c r="X37" s="104" t="s">
        <v>267</v>
      </c>
    </row>
    <row r="38" spans="1:24" ht="177.75" customHeight="1">
      <c r="A38" s="66">
        <v>4</v>
      </c>
      <c r="B38" s="67" t="s">
        <v>161</v>
      </c>
      <c r="C38" s="66">
        <v>4.2</v>
      </c>
      <c r="D38" s="67" t="s">
        <v>163</v>
      </c>
      <c r="E38" s="66" t="s">
        <v>80</v>
      </c>
      <c r="F38" s="66" t="s">
        <v>32</v>
      </c>
      <c r="G38" s="66" t="s">
        <v>106</v>
      </c>
      <c r="H38" s="68" t="s">
        <v>125</v>
      </c>
      <c r="I38" s="66" t="s">
        <v>220</v>
      </c>
      <c r="J38" s="66" t="s">
        <v>126</v>
      </c>
      <c r="K38" s="66" t="s">
        <v>128</v>
      </c>
      <c r="L38" s="69">
        <v>1</v>
      </c>
      <c r="M38" s="66" t="s">
        <v>27</v>
      </c>
      <c r="N38" s="66" t="s">
        <v>28</v>
      </c>
      <c r="O38" s="66" t="s">
        <v>29</v>
      </c>
      <c r="P38" s="66" t="s">
        <v>30</v>
      </c>
      <c r="Q38" s="105">
        <v>309</v>
      </c>
      <c r="R38" s="105">
        <v>309</v>
      </c>
      <c r="S38" s="69">
        <f t="shared" si="3"/>
        <v>1</v>
      </c>
      <c r="T38" s="69">
        <f aca="true" t="shared" si="5" ref="T38:T43">(S38/L38)</f>
        <v>1</v>
      </c>
      <c r="U38" s="120" t="str">
        <f t="shared" si="4"/>
        <v>SATISFACTORIO</v>
      </c>
      <c r="V38" s="113" t="s">
        <v>246</v>
      </c>
      <c r="W38" s="113" t="s">
        <v>290</v>
      </c>
      <c r="X38" s="105" t="s">
        <v>268</v>
      </c>
    </row>
    <row r="39" spans="1:24" ht="128.25" customHeight="1">
      <c r="A39" s="70">
        <v>3</v>
      </c>
      <c r="B39" s="72" t="s">
        <v>131</v>
      </c>
      <c r="C39" s="70">
        <v>3.1</v>
      </c>
      <c r="D39" s="72" t="s">
        <v>164</v>
      </c>
      <c r="E39" s="70" t="s">
        <v>60</v>
      </c>
      <c r="F39" s="70" t="s">
        <v>32</v>
      </c>
      <c r="G39" s="70" t="s">
        <v>61</v>
      </c>
      <c r="H39" s="73" t="s">
        <v>78</v>
      </c>
      <c r="I39" s="70" t="s">
        <v>165</v>
      </c>
      <c r="J39" s="70" t="s">
        <v>126</v>
      </c>
      <c r="K39" s="70" t="s">
        <v>128</v>
      </c>
      <c r="L39" s="71">
        <v>0.9</v>
      </c>
      <c r="M39" s="70" t="s">
        <v>27</v>
      </c>
      <c r="N39" s="70" t="s">
        <v>28</v>
      </c>
      <c r="O39" s="70" t="s">
        <v>228</v>
      </c>
      <c r="P39" s="70" t="s">
        <v>227</v>
      </c>
      <c r="Q39" s="106">
        <v>47.83863</v>
      </c>
      <c r="R39" s="106">
        <v>177</v>
      </c>
      <c r="S39" s="71">
        <f>Q39/R39</f>
        <v>0.2702747457627119</v>
      </c>
      <c r="T39" s="71">
        <f t="shared" si="5"/>
        <v>0.30030527306967986</v>
      </c>
      <c r="U39" s="120" t="str">
        <f>IF(S39&gt;=90%,$P$6,IF(S39&gt;=70%,$O$6,IF(S39&gt;=50%,$N$6,IF(S39&lt;50%,$M$6,"ojo"))))</f>
        <v>INSATISFACTORIO</v>
      </c>
      <c r="V39" s="114" t="s">
        <v>259</v>
      </c>
      <c r="W39" s="114" t="s">
        <v>282</v>
      </c>
      <c r="X39" s="106" t="s">
        <v>268</v>
      </c>
    </row>
    <row r="40" spans="1:24" ht="135" customHeight="1">
      <c r="A40" s="70">
        <v>3</v>
      </c>
      <c r="B40" s="72" t="s">
        <v>131</v>
      </c>
      <c r="C40" s="70">
        <v>3.1</v>
      </c>
      <c r="D40" s="72" t="s">
        <v>164</v>
      </c>
      <c r="E40" s="70" t="s">
        <v>60</v>
      </c>
      <c r="F40" s="70" t="s">
        <v>32</v>
      </c>
      <c r="G40" s="70" t="s">
        <v>62</v>
      </c>
      <c r="H40" s="73" t="s">
        <v>79</v>
      </c>
      <c r="I40" s="70" t="s">
        <v>165</v>
      </c>
      <c r="J40" s="70" t="s">
        <v>126</v>
      </c>
      <c r="K40" s="70" t="s">
        <v>128</v>
      </c>
      <c r="L40" s="71">
        <v>0.9</v>
      </c>
      <c r="M40" s="70" t="s">
        <v>27</v>
      </c>
      <c r="N40" s="70" t="s">
        <v>28</v>
      </c>
      <c r="O40" s="70" t="s">
        <v>228</v>
      </c>
      <c r="P40" s="70" t="s">
        <v>227</v>
      </c>
      <c r="Q40" s="106">
        <v>18.19</v>
      </c>
      <c r="R40" s="106">
        <v>68</v>
      </c>
      <c r="S40" s="71">
        <f>Q40/R40</f>
        <v>0.2675</v>
      </c>
      <c r="T40" s="71">
        <f t="shared" si="5"/>
        <v>0.2972222222222222</v>
      </c>
      <c r="U40" s="120" t="str">
        <f>IF(S40&gt;=90%,$P$6,IF(S40&gt;=70%,$O$6,IF(S40&gt;=50%,$N$6,IF(S40&lt;50%,$M$6,"ojo"))))</f>
        <v>INSATISFACTORIO</v>
      </c>
      <c r="V40" s="114" t="s">
        <v>260</v>
      </c>
      <c r="W40" s="114" t="s">
        <v>283</v>
      </c>
      <c r="X40" s="106" t="s">
        <v>268</v>
      </c>
    </row>
    <row r="41" spans="1:24" ht="195.75" customHeight="1">
      <c r="A41" s="70">
        <v>3</v>
      </c>
      <c r="B41" s="72" t="s">
        <v>131</v>
      </c>
      <c r="C41" s="70">
        <v>3.2</v>
      </c>
      <c r="D41" s="72" t="s">
        <v>166</v>
      </c>
      <c r="E41" s="70" t="s">
        <v>60</v>
      </c>
      <c r="F41" s="70" t="s">
        <v>32</v>
      </c>
      <c r="G41" s="70" t="s">
        <v>63</v>
      </c>
      <c r="H41" s="73" t="s">
        <v>64</v>
      </c>
      <c r="I41" s="70" t="s">
        <v>144</v>
      </c>
      <c r="J41" s="70" t="s">
        <v>126</v>
      </c>
      <c r="K41" s="70" t="s">
        <v>128</v>
      </c>
      <c r="L41" s="71">
        <v>0.9</v>
      </c>
      <c r="M41" s="70" t="s">
        <v>27</v>
      </c>
      <c r="N41" s="70" t="s">
        <v>28</v>
      </c>
      <c r="O41" s="70" t="s">
        <v>228</v>
      </c>
      <c r="P41" s="70" t="s">
        <v>227</v>
      </c>
      <c r="Q41" s="106">
        <v>2255</v>
      </c>
      <c r="R41" s="106">
        <v>27</v>
      </c>
      <c r="S41" s="71">
        <f>(Q41/R41)/100</f>
        <v>0.8351851851851851</v>
      </c>
      <c r="T41" s="71">
        <f t="shared" si="5"/>
        <v>0.9279835390946501</v>
      </c>
      <c r="U41" s="120" t="str">
        <f>IF(S41&gt;=90%,$P$6,IF(S41&gt;=70%,$O$6,IF(S41&gt;=50%,$N$6,IF(S41&lt;50%,$M$6,"ojo"))))</f>
        <v>ACEPTABLE</v>
      </c>
      <c r="V41" s="114" t="s">
        <v>239</v>
      </c>
      <c r="W41" s="114" t="s">
        <v>296</v>
      </c>
      <c r="X41" s="106" t="s">
        <v>268</v>
      </c>
    </row>
    <row r="42" spans="1:24" ht="409.5" customHeight="1">
      <c r="A42" s="13">
        <v>6</v>
      </c>
      <c r="B42" s="14" t="s">
        <v>130</v>
      </c>
      <c r="C42" s="13">
        <v>6.3</v>
      </c>
      <c r="D42" s="14" t="s">
        <v>167</v>
      </c>
      <c r="E42" s="13" t="s">
        <v>65</v>
      </c>
      <c r="F42" s="13" t="s">
        <v>32</v>
      </c>
      <c r="G42" s="13" t="s">
        <v>66</v>
      </c>
      <c r="H42" s="15" t="s">
        <v>113</v>
      </c>
      <c r="I42" s="13" t="s">
        <v>221</v>
      </c>
      <c r="J42" s="13" t="s">
        <v>126</v>
      </c>
      <c r="K42" s="13" t="s">
        <v>128</v>
      </c>
      <c r="L42" s="13" t="s">
        <v>36</v>
      </c>
      <c r="M42" s="13" t="s">
        <v>27</v>
      </c>
      <c r="N42" s="13" t="s">
        <v>28</v>
      </c>
      <c r="O42" s="13" t="s">
        <v>29</v>
      </c>
      <c r="P42" s="13" t="s">
        <v>30</v>
      </c>
      <c r="Q42" s="107">
        <v>10</v>
      </c>
      <c r="R42" s="107">
        <v>11</v>
      </c>
      <c r="S42" s="125">
        <f t="shared" si="3"/>
        <v>0.9090909090909091</v>
      </c>
      <c r="T42" s="125">
        <f t="shared" si="5"/>
        <v>0.9090909090909091</v>
      </c>
      <c r="U42" s="120" t="str">
        <f t="shared" si="4"/>
        <v>ACEPTABLE</v>
      </c>
      <c r="V42" s="115" t="s">
        <v>237</v>
      </c>
      <c r="W42" s="115" t="s">
        <v>284</v>
      </c>
      <c r="X42" s="138" t="s">
        <v>269</v>
      </c>
    </row>
    <row r="43" spans="1:24" ht="133.5" customHeight="1">
      <c r="A43" s="13">
        <v>3</v>
      </c>
      <c r="B43" s="14" t="s">
        <v>131</v>
      </c>
      <c r="C43" s="13">
        <v>3.2</v>
      </c>
      <c r="D43" s="14" t="s">
        <v>166</v>
      </c>
      <c r="E43" s="13" t="s">
        <v>65</v>
      </c>
      <c r="F43" s="13" t="s">
        <v>33</v>
      </c>
      <c r="G43" s="13" t="s">
        <v>234</v>
      </c>
      <c r="H43" s="15" t="s">
        <v>233</v>
      </c>
      <c r="I43" s="13" t="s">
        <v>235</v>
      </c>
      <c r="J43" s="13" t="s">
        <v>126</v>
      </c>
      <c r="K43" s="13" t="s">
        <v>127</v>
      </c>
      <c r="L43" s="13" t="s">
        <v>36</v>
      </c>
      <c r="M43" s="13" t="s">
        <v>27</v>
      </c>
      <c r="N43" s="13" t="s">
        <v>28</v>
      </c>
      <c r="O43" s="13" t="s">
        <v>29</v>
      </c>
      <c r="P43" s="13" t="s">
        <v>30</v>
      </c>
      <c r="Q43" s="107">
        <v>3.79</v>
      </c>
      <c r="R43" s="107">
        <v>5</v>
      </c>
      <c r="S43" s="125">
        <f t="shared" si="3"/>
        <v>0.758</v>
      </c>
      <c r="T43" s="125">
        <f t="shared" si="5"/>
        <v>0.758</v>
      </c>
      <c r="U43" s="120" t="str">
        <f t="shared" si="4"/>
        <v>ACEPTABLE</v>
      </c>
      <c r="V43" s="115" t="s">
        <v>236</v>
      </c>
      <c r="W43" s="115" t="s">
        <v>285</v>
      </c>
      <c r="X43" s="138" t="s">
        <v>269</v>
      </c>
    </row>
  </sheetData>
  <sheetProtection/>
  <mergeCells count="12">
    <mergeCell ref="I4:U4"/>
    <mergeCell ref="E4:H4"/>
    <mergeCell ref="A5:D5"/>
    <mergeCell ref="E5:L5"/>
    <mergeCell ref="M5:P5"/>
    <mergeCell ref="Q5:X5"/>
    <mergeCell ref="V1:X3"/>
    <mergeCell ref="V4:X4"/>
    <mergeCell ref="A1:D3"/>
    <mergeCell ref="A4:D4"/>
    <mergeCell ref="E1:U1"/>
    <mergeCell ref="E2:U3"/>
  </mergeCells>
  <conditionalFormatting sqref="U6 U20 U8:U12 U24:U25 U29:U32 U16:U18 U34:U43">
    <cfRule type="cellIs" priority="122" dxfId="16" operator="equal" stopIfTrue="1">
      <formula>"INSATISFACTORIO"</formula>
    </cfRule>
  </conditionalFormatting>
  <conditionalFormatting sqref="U8:U12 U20 U24:U25 U29:U32 U16:U18 U34:U43">
    <cfRule type="cellIs" priority="101" dxfId="2" operator="equal" stopIfTrue="1">
      <formula>"MINIMO"</formula>
    </cfRule>
    <cfRule type="cellIs" priority="102" dxfId="1" operator="equal" stopIfTrue="1">
      <formula>"SATISFACTORIO"</formula>
    </cfRule>
    <cfRule type="cellIs" priority="103" dxfId="0" operator="equal" stopIfTrue="1">
      <formula>"ACEPTABLE"</formula>
    </cfRule>
    <cfRule type="cellIs" priority="104" dxfId="0" operator="equal" stopIfTrue="1">
      <formula>"""ACEPTABLE"""</formula>
    </cfRule>
    <cfRule type="cellIs" priority="105" dxfId="1" operator="equal" stopIfTrue="1">
      <formula>"""SATISFACTORIO"""</formula>
    </cfRule>
  </conditionalFormatting>
  <conditionalFormatting sqref="U15">
    <cfRule type="cellIs" priority="24" dxfId="16" operator="equal" stopIfTrue="1">
      <formula>"INSATISFACTORIO"</formula>
    </cfRule>
  </conditionalFormatting>
  <conditionalFormatting sqref="U15">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fRule type="cellIs" priority="22" dxfId="0" operator="equal" stopIfTrue="1">
      <formula>"""ACEPTABLE"""</formula>
    </cfRule>
    <cfRule type="cellIs" priority="23" dxfId="1" operator="equal" stopIfTrue="1">
      <formula>"""SATISFACTORIO"""</formula>
    </cfRule>
  </conditionalFormatting>
  <conditionalFormatting sqref="U22">
    <cfRule type="cellIs" priority="12" dxfId="16" operator="equal" stopIfTrue="1">
      <formula>"INSATISFACTORIO"</formula>
    </cfRule>
  </conditionalFormatting>
  <conditionalFormatting sqref="U22">
    <cfRule type="cellIs" priority="7" dxfId="2" operator="equal" stopIfTrue="1">
      <formula>"MINIMO"</formula>
    </cfRule>
    <cfRule type="cellIs" priority="8" dxfId="1" operator="equal" stopIfTrue="1">
      <formula>"SATISFACTORIO"</formula>
    </cfRule>
    <cfRule type="cellIs" priority="9" dxfId="0" operator="equal" stopIfTrue="1">
      <formula>"ACEPTABLE"</formula>
    </cfRule>
    <cfRule type="cellIs" priority="10" dxfId="0" operator="equal" stopIfTrue="1">
      <formula>"""ACEPTABLE"""</formula>
    </cfRule>
    <cfRule type="cellIs" priority="11" dxfId="1" operator="equal" stopIfTrue="1">
      <formula>"""SATISFACTORIO"""</formula>
    </cfRule>
  </conditionalFormatting>
  <conditionalFormatting sqref="U23">
    <cfRule type="cellIs" priority="6" dxfId="16" operator="equal" stopIfTrue="1">
      <formula>"INSATISFACTORIO"</formula>
    </cfRule>
  </conditionalFormatting>
  <conditionalFormatting sqref="U23">
    <cfRule type="cellIs" priority="1" dxfId="2" operator="equal" stopIfTrue="1">
      <formula>"MINIMO"</formula>
    </cfRule>
    <cfRule type="cellIs" priority="2" dxfId="1" operator="equal" stopIfTrue="1">
      <formula>"SATISFACTORIO"</formula>
    </cfRule>
    <cfRule type="cellIs" priority="3" dxfId="0" operator="equal" stopIfTrue="1">
      <formula>"ACEPTABLE"</formula>
    </cfRule>
    <cfRule type="cellIs" priority="4" dxfId="0" operator="equal" stopIfTrue="1">
      <formula>"""ACEPTABLE"""</formula>
    </cfRule>
    <cfRule type="cellIs" priority="5" dxfId="1"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7"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169" t="s">
        <v>81</v>
      </c>
      <c r="B1">
        <v>100</v>
      </c>
    </row>
    <row r="2" spans="1:2" ht="15">
      <c r="A2" s="169"/>
      <c r="B2">
        <v>100</v>
      </c>
    </row>
    <row r="3" spans="1:2" ht="15">
      <c r="A3" s="169"/>
      <c r="B3">
        <v>100</v>
      </c>
    </row>
    <row r="4" spans="1:2" ht="15">
      <c r="A4" s="169"/>
      <c r="B4">
        <v>100</v>
      </c>
    </row>
    <row r="5" spans="1:2" ht="15">
      <c r="A5" s="170" t="s">
        <v>83</v>
      </c>
      <c r="B5">
        <v>55</v>
      </c>
    </row>
    <row r="6" spans="1:2" ht="15">
      <c r="A6" s="170"/>
      <c r="B6">
        <v>100</v>
      </c>
    </row>
    <row r="7" spans="1:2" ht="15">
      <c r="A7" s="170"/>
      <c r="B7">
        <v>40</v>
      </c>
    </row>
    <row r="8" spans="1:2" ht="15">
      <c r="A8" s="170"/>
      <c r="B8">
        <v>95</v>
      </c>
    </row>
    <row r="9" spans="1:2" ht="15">
      <c r="A9" s="171" t="s">
        <v>82</v>
      </c>
      <c r="B9">
        <v>100</v>
      </c>
    </row>
    <row r="10" spans="1:2" ht="15">
      <c r="A10" s="171"/>
      <c r="B10">
        <v>100</v>
      </c>
    </row>
    <row r="11" spans="1:2" ht="15">
      <c r="A11" s="172" t="s">
        <v>84</v>
      </c>
      <c r="B11">
        <v>96</v>
      </c>
    </row>
    <row r="12" spans="1:2" ht="15">
      <c r="A12" s="172"/>
      <c r="B12">
        <v>100</v>
      </c>
    </row>
    <row r="13" spans="1:2" ht="15">
      <c r="A13" s="1" t="s">
        <v>85</v>
      </c>
      <c r="B13">
        <v>100</v>
      </c>
    </row>
    <row r="14" spans="1:2" ht="15">
      <c r="A14" s="173" t="s">
        <v>86</v>
      </c>
      <c r="B14">
        <v>100</v>
      </c>
    </row>
    <row r="15" spans="1:2" ht="15">
      <c r="A15" s="174"/>
      <c r="B15">
        <v>86</v>
      </c>
    </row>
    <row r="16" spans="1:2" ht="15">
      <c r="A16" s="174"/>
      <c r="B16">
        <v>100</v>
      </c>
    </row>
    <row r="17" spans="1:2" ht="15">
      <c r="A17" s="175"/>
      <c r="B17">
        <v>25</v>
      </c>
    </row>
    <row r="18" spans="1:2" ht="15">
      <c r="A18" s="176" t="s">
        <v>87</v>
      </c>
      <c r="B18">
        <v>53</v>
      </c>
    </row>
    <row r="19" spans="1:2" ht="15">
      <c r="A19" s="176"/>
      <c r="B19">
        <v>100</v>
      </c>
    </row>
    <row r="20" spans="1:2" ht="15">
      <c r="A20" s="178" t="s">
        <v>88</v>
      </c>
      <c r="B20">
        <v>100</v>
      </c>
    </row>
    <row r="21" spans="1:2" ht="15">
      <c r="A21" s="178"/>
      <c r="B21">
        <v>100</v>
      </c>
    </row>
    <row r="22" spans="1:2" ht="15">
      <c r="A22" s="178"/>
      <c r="B22">
        <v>100</v>
      </c>
    </row>
    <row r="23" spans="1:2" ht="15">
      <c r="A23" s="179" t="s">
        <v>89</v>
      </c>
      <c r="B23">
        <v>99</v>
      </c>
    </row>
    <row r="24" spans="1:2" ht="15">
      <c r="A24" s="179"/>
      <c r="B24">
        <v>100</v>
      </c>
    </row>
    <row r="25" spans="1:2" ht="15">
      <c r="A25" s="179"/>
      <c r="B25">
        <v>88</v>
      </c>
    </row>
    <row r="26" spans="1:2" ht="15">
      <c r="A26" s="180" t="s">
        <v>90</v>
      </c>
      <c r="B26">
        <v>75</v>
      </c>
    </row>
    <row r="27" spans="1:2" ht="15">
      <c r="A27" s="180"/>
      <c r="B27">
        <v>24</v>
      </c>
    </row>
    <row r="28" spans="1:7" ht="15">
      <c r="A28" s="181" t="s">
        <v>91</v>
      </c>
      <c r="B28" s="2">
        <v>100</v>
      </c>
      <c r="C28" s="168" t="s">
        <v>92</v>
      </c>
      <c r="D28" s="168"/>
      <c r="E28" s="168"/>
      <c r="F28" s="168"/>
      <c r="G28" s="168"/>
    </row>
    <row r="29" spans="1:2" ht="15">
      <c r="A29" s="181"/>
      <c r="B29">
        <v>100</v>
      </c>
    </row>
    <row r="30" spans="1:2" ht="15">
      <c r="A30" s="177" t="s">
        <v>93</v>
      </c>
      <c r="B30">
        <v>100</v>
      </c>
    </row>
    <row r="31" spans="1:2" ht="15">
      <c r="A31" s="177"/>
      <c r="B31">
        <v>0</v>
      </c>
    </row>
    <row r="32" spans="1:2" ht="15">
      <c r="A32" s="177"/>
      <c r="B32">
        <v>70</v>
      </c>
    </row>
    <row r="33" spans="1:2" ht="15">
      <c r="A33" s="3" t="s">
        <v>94</v>
      </c>
      <c r="B33">
        <v>100</v>
      </c>
    </row>
    <row r="34" spans="1:2" ht="15">
      <c r="A34" s="176" t="s">
        <v>95</v>
      </c>
      <c r="B34">
        <v>100</v>
      </c>
    </row>
    <row r="35" spans="1:2" ht="15">
      <c r="A35" s="176"/>
      <c r="B35">
        <v>100</v>
      </c>
    </row>
    <row r="36" spans="1:2" ht="15">
      <c r="A36" s="176"/>
      <c r="B36">
        <v>63</v>
      </c>
    </row>
    <row r="37" spans="1:2" ht="15">
      <c r="A37" s="176"/>
      <c r="B37">
        <v>53</v>
      </c>
    </row>
    <row r="38" spans="1:2" ht="15">
      <c r="A38" s="4" t="s">
        <v>96</v>
      </c>
      <c r="B38">
        <v>100</v>
      </c>
    </row>
    <row r="39" ht="33.75">
      <c r="B39" s="5">
        <f>SUM(B1:B38)</f>
        <v>3222</v>
      </c>
    </row>
  </sheetData>
  <sheetProtection/>
  <mergeCells count="13">
    <mergeCell ref="A30:A32"/>
    <mergeCell ref="A34:A37"/>
    <mergeCell ref="A20:A22"/>
    <mergeCell ref="A23:A25"/>
    <mergeCell ref="A26:A27"/>
    <mergeCell ref="A28:A29"/>
    <mergeCell ref="C28:G28"/>
    <mergeCell ref="A1:A4"/>
    <mergeCell ref="A5:A8"/>
    <mergeCell ref="A9:A10"/>
    <mergeCell ref="A11:A12"/>
    <mergeCell ref="A14:A17"/>
    <mergeCell ref="A18:A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8" t="s">
        <v>100</v>
      </c>
    </row>
    <row r="14" ht="24" customHeight="1">
      <c r="A14" s="8" t="s">
        <v>99</v>
      </c>
    </row>
    <row r="15" ht="29.25" customHeight="1">
      <c r="A15" s="7" t="s">
        <v>98</v>
      </c>
    </row>
    <row r="16" ht="33" customHeight="1">
      <c r="A16" s="6"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5" sqref="A25:IV25"/>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2013-07-27T17:18:17Z</cp:lastPrinted>
  <dcterms:created xsi:type="dcterms:W3CDTF">2009-10-06T19:46:28Z</dcterms:created>
  <dcterms:modified xsi:type="dcterms:W3CDTF">2016-08-16T16:30:28Z</dcterms:modified>
  <cp:category/>
  <cp:version/>
  <cp:contentType/>
  <cp:contentStatus/>
</cp:coreProperties>
</file>